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Bose\Documents\shared (offline)\Masterplan GmbH\Service\masterplan digital\4_Ergebnisse\Videos\Gra_EV-02_cp-VM-01_KK\Originaldateien\Sonstiges\"/>
    </mc:Choice>
  </mc:AlternateContent>
  <xr:revisionPtr revIDLastSave="0" documentId="13_ncr:1_{DC28C71B-0857-4138-9ACE-7E36131391D1}" xr6:coauthVersionLast="45" xr6:coauthVersionMax="45" xr10:uidLastSave="{00000000-0000-0000-0000-000000000000}"/>
  <workbookProtection workbookAlgorithmName="SHA-512" workbookHashValue="iIgvk2rwplY8XpW8M7ZhOxBA78U1GviU02i9oZo/RS1y9lIf+VsMRP8KK8/iTnKlstTZ0KGZBwVXhea1DZ72SQ==" workbookSaltValue="Zm1MAb7KoByv0onB9dDIEQ==" workbookSpinCount="100000" lockStructure="1"/>
  <bookViews>
    <workbookView xWindow="20" yWindow="340" windowWidth="17120" windowHeight="9380" xr2:uid="{00000000-000D-0000-FFFF-FFFF00000000}"/>
  </bookViews>
  <sheets>
    <sheet name="Hebelwirkung" sheetId="7" r:id="rId1"/>
    <sheet name="Gewinn" sheetId="3" r:id="rId2"/>
    <sheet name="Risiken" sheetId="8" r:id="rId3"/>
    <sheet name="Monthly % daily limit 0.2-0.25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7" l="1"/>
  <c r="E7" i="7"/>
  <c r="F7" i="7"/>
  <c r="H7" i="7"/>
  <c r="I7" i="7"/>
  <c r="E10" i="7"/>
  <c r="F10" i="7"/>
  <c r="H10" i="7"/>
  <c r="I10" i="7" s="1"/>
  <c r="C4" i="3"/>
  <c r="F4" i="3"/>
  <c r="M3" i="3" l="1"/>
  <c r="W3" i="3" s="1"/>
  <c r="V20" i="3" s="1"/>
  <c r="M4" i="3"/>
  <c r="W4" i="3" s="1"/>
  <c r="L20" i="3" l="1"/>
  <c r="N20" i="3" s="1"/>
  <c r="V7" i="3"/>
  <c r="X20" i="3"/>
  <c r="W20" i="3"/>
  <c r="Z20" i="3" l="1"/>
  <c r="V21" i="3"/>
  <c r="X21" i="3" s="1"/>
  <c r="Y20" i="3"/>
  <c r="W21" i="3" l="1"/>
  <c r="Y21" i="3" l="1"/>
  <c r="V22" i="3"/>
  <c r="X22" i="3" s="1"/>
  <c r="Z21" i="3"/>
  <c r="W22" i="3" l="1"/>
  <c r="Z22" i="3" l="1"/>
  <c r="V23" i="3"/>
  <c r="X23" i="3" s="1"/>
  <c r="Y22" i="3"/>
  <c r="W23" i="3" l="1"/>
  <c r="Z23" i="3" l="1"/>
  <c r="Y23" i="3"/>
  <c r="V24" i="3"/>
  <c r="X24" i="3" s="1"/>
  <c r="W24" i="3" l="1"/>
  <c r="V25" i="3" l="1"/>
  <c r="X25" i="3" s="1"/>
  <c r="Y24" i="3"/>
  <c r="Z24" i="3"/>
  <c r="W25" i="3" l="1"/>
  <c r="Y25" i="3" l="1"/>
  <c r="V26" i="3"/>
  <c r="X26" i="3" s="1"/>
  <c r="Z25" i="3"/>
  <c r="W26" i="3" l="1"/>
  <c r="Z26" i="3" s="1"/>
  <c r="V27" i="3" l="1"/>
  <c r="X27" i="3" s="1"/>
  <c r="Y26" i="3"/>
  <c r="W27" i="3" l="1"/>
  <c r="Y27" i="3" l="1"/>
  <c r="V28" i="3"/>
  <c r="X28" i="3" s="1"/>
  <c r="Z27" i="3"/>
  <c r="W28" i="3" l="1"/>
  <c r="Z28" i="3" s="1"/>
  <c r="V29" i="3" l="1"/>
  <c r="X29" i="3" s="1"/>
  <c r="Y28" i="3"/>
  <c r="W29" i="3" l="1"/>
  <c r="Z29" i="3" s="1"/>
  <c r="Y29" i="3" l="1"/>
  <c r="V30" i="3"/>
  <c r="X30" i="3" s="1"/>
  <c r="W30" i="3" l="1"/>
  <c r="Z30" i="3" s="1"/>
  <c r="V31" i="3" l="1"/>
  <c r="X31" i="3" s="1"/>
  <c r="Y30" i="3"/>
  <c r="W31" i="3" l="1"/>
  <c r="Z31" i="3" l="1"/>
  <c r="Y7" i="3"/>
  <c r="Y31" i="3"/>
  <c r="W7" i="3"/>
  <c r="X7" i="3" s="1"/>
  <c r="V32" i="3"/>
  <c r="X32" i="3" s="1"/>
  <c r="V8" i="3" l="1"/>
  <c r="W32" i="3"/>
  <c r="Z7" i="3"/>
  <c r="AB7" i="3"/>
  <c r="AA7" i="3" l="1"/>
  <c r="AC7" i="3"/>
  <c r="V33" i="3"/>
  <c r="X33" i="3" s="1"/>
  <c r="Y32" i="3"/>
  <c r="Z32" i="3"/>
  <c r="W33" i="3" l="1"/>
  <c r="Z33" i="3" l="1"/>
  <c r="Y33" i="3"/>
  <c r="V34" i="3"/>
  <c r="X34" i="3" s="1"/>
  <c r="W34" i="3" l="1"/>
  <c r="V35" i="3" l="1"/>
  <c r="X35" i="3" s="1"/>
  <c r="Y34" i="3"/>
  <c r="Z34" i="3"/>
  <c r="W35" i="3" l="1"/>
  <c r="Z35" i="3" l="1"/>
  <c r="Y35" i="3"/>
  <c r="V36" i="3"/>
  <c r="X36" i="3" s="1"/>
  <c r="W36" i="3" l="1"/>
  <c r="V37" i="3" l="1"/>
  <c r="X37" i="3" s="1"/>
  <c r="Y36" i="3"/>
  <c r="Z36" i="3"/>
  <c r="W37" i="3" l="1"/>
  <c r="Y37" i="3" l="1"/>
  <c r="V38" i="3"/>
  <c r="X38" i="3" s="1"/>
  <c r="Z37" i="3"/>
  <c r="W38" i="3" l="1"/>
  <c r="V39" i="3" l="1"/>
  <c r="X39" i="3" s="1"/>
  <c r="Y38" i="3"/>
  <c r="Z38" i="3"/>
  <c r="W39" i="3" l="1"/>
  <c r="Z39" i="3" s="1"/>
  <c r="Y39" i="3" l="1"/>
  <c r="V40" i="3"/>
  <c r="X40" i="3" s="1"/>
  <c r="W40" i="3" l="1"/>
  <c r="V41" i="3" l="1"/>
  <c r="X41" i="3" s="1"/>
  <c r="Y40" i="3"/>
  <c r="Z40" i="3"/>
  <c r="W41" i="3" l="1"/>
  <c r="Z41" i="3" s="1"/>
  <c r="Y41" i="3" l="1"/>
  <c r="V42" i="3"/>
  <c r="X42" i="3" s="1"/>
  <c r="W42" i="3" l="1"/>
  <c r="V43" i="3" l="1"/>
  <c r="X43" i="3" s="1"/>
  <c r="Y42" i="3"/>
  <c r="Z42" i="3"/>
  <c r="W43" i="3" l="1"/>
  <c r="W8" i="3" l="1"/>
  <c r="X8" i="3" s="1"/>
  <c r="Y43" i="3"/>
  <c r="V44" i="3"/>
  <c r="X44" i="3" s="1"/>
  <c r="Z43" i="3"/>
  <c r="Y8" i="3"/>
  <c r="AB8" i="3" l="1"/>
  <c r="V9" i="3"/>
  <c r="W44" i="3"/>
  <c r="Z8" i="3"/>
  <c r="AC8" i="3" l="1"/>
  <c r="AA8" i="3"/>
  <c r="V45" i="3"/>
  <c r="X45" i="3" s="1"/>
  <c r="Y44" i="3"/>
  <c r="Z44" i="3"/>
  <c r="W45" i="3" l="1"/>
  <c r="Z45" i="3" l="1"/>
  <c r="Y45" i="3"/>
  <c r="V46" i="3"/>
  <c r="X46" i="3" s="1"/>
  <c r="W46" i="3" l="1"/>
  <c r="V47" i="3" l="1"/>
  <c r="X47" i="3" s="1"/>
  <c r="Y46" i="3"/>
  <c r="Z46" i="3"/>
  <c r="W47" i="3" l="1"/>
  <c r="Z47" i="3" l="1"/>
  <c r="Y47" i="3"/>
  <c r="V48" i="3"/>
  <c r="X48" i="3" s="1"/>
  <c r="W48" i="3" l="1"/>
  <c r="V49" i="3" l="1"/>
  <c r="X49" i="3" s="1"/>
  <c r="Y48" i="3"/>
  <c r="Z48" i="3"/>
  <c r="W49" i="3" l="1"/>
  <c r="Y49" i="3" l="1"/>
  <c r="V50" i="3"/>
  <c r="X50" i="3" s="1"/>
  <c r="Z49" i="3"/>
  <c r="W50" i="3" l="1"/>
  <c r="V51" i="3" l="1"/>
  <c r="X51" i="3" s="1"/>
  <c r="Y50" i="3"/>
  <c r="Z50" i="3"/>
  <c r="W51" i="3" l="1"/>
  <c r="Z51" i="3" s="1"/>
  <c r="Y51" i="3" l="1"/>
  <c r="V52" i="3"/>
  <c r="X52" i="3" s="1"/>
  <c r="W52" i="3" l="1"/>
  <c r="V53" i="3" l="1"/>
  <c r="X53" i="3" s="1"/>
  <c r="Y52" i="3"/>
  <c r="Z52" i="3"/>
  <c r="W53" i="3" l="1"/>
  <c r="Z53" i="3" s="1"/>
  <c r="Y53" i="3" l="1"/>
  <c r="V54" i="3"/>
  <c r="X54" i="3" s="1"/>
  <c r="W54" i="3" l="1"/>
  <c r="V55" i="3" l="1"/>
  <c r="X55" i="3" s="1"/>
  <c r="W9" i="3"/>
  <c r="X9" i="3" s="1"/>
  <c r="Y54" i="3"/>
  <c r="Z54" i="3"/>
  <c r="W55" i="3" l="1"/>
  <c r="V10" i="3"/>
  <c r="Y55" i="3" l="1"/>
  <c r="V56" i="3"/>
  <c r="X56" i="3" s="1"/>
  <c r="Z55" i="3"/>
  <c r="Y9" i="3"/>
  <c r="W56" i="3" l="1"/>
  <c r="AB9" i="3"/>
  <c r="Z9" i="3"/>
  <c r="V57" i="3" l="1"/>
  <c r="X57" i="3" s="1"/>
  <c r="Y56" i="3"/>
  <c r="AA9" i="3"/>
  <c r="AC9" i="3"/>
  <c r="Z56" i="3"/>
  <c r="W57" i="3" l="1"/>
  <c r="Z57" i="3" l="1"/>
  <c r="Y57" i="3"/>
  <c r="V58" i="3"/>
  <c r="X58" i="3" s="1"/>
  <c r="W58" i="3" l="1"/>
  <c r="Y58" i="3" l="1"/>
  <c r="V59" i="3"/>
  <c r="X59" i="3" s="1"/>
  <c r="Z58" i="3"/>
  <c r="W59" i="3" l="1"/>
  <c r="Y59" i="3" l="1"/>
  <c r="V60" i="3"/>
  <c r="X60" i="3" s="1"/>
  <c r="Z59" i="3"/>
  <c r="W60" i="3" l="1"/>
  <c r="V61" i="3" l="1"/>
  <c r="X61" i="3" s="1"/>
  <c r="Y60" i="3"/>
  <c r="Z60" i="3"/>
  <c r="W61" i="3" l="1"/>
  <c r="Z61" i="3" s="1"/>
  <c r="Y61" i="3" l="1"/>
  <c r="V62" i="3"/>
  <c r="X62" i="3" s="1"/>
  <c r="W62" i="3" l="1"/>
  <c r="V63" i="3" l="1"/>
  <c r="X63" i="3" s="1"/>
  <c r="Y62" i="3"/>
  <c r="Z62" i="3"/>
  <c r="W63" i="3" l="1"/>
  <c r="Z63" i="3" s="1"/>
  <c r="Y63" i="3" l="1"/>
  <c r="V64" i="3"/>
  <c r="X64" i="3" s="1"/>
  <c r="W64" i="3" l="1"/>
  <c r="V65" i="3" l="1"/>
  <c r="X65" i="3" s="1"/>
  <c r="Y64" i="3"/>
  <c r="Z64" i="3"/>
  <c r="W65" i="3" l="1"/>
  <c r="W10" i="3" l="1"/>
  <c r="X10" i="3" s="1"/>
  <c r="Y65" i="3"/>
  <c r="V66" i="3"/>
  <c r="X66" i="3" s="1"/>
  <c r="Z65" i="3"/>
  <c r="V11" i="3" l="1"/>
  <c r="W66" i="3"/>
  <c r="Z66" i="3" s="1"/>
  <c r="V67" i="3" l="1"/>
  <c r="X67" i="3" s="1"/>
  <c r="Y66" i="3"/>
  <c r="W67" i="3" l="1"/>
  <c r="Z67" i="3" l="1"/>
  <c r="Y10" i="3"/>
  <c r="Y67" i="3"/>
  <c r="V68" i="3"/>
  <c r="X68" i="3" s="1"/>
  <c r="W68" i="3" l="1"/>
  <c r="AB10" i="3"/>
  <c r="Z10" i="3"/>
  <c r="V69" i="3" l="1"/>
  <c r="X69" i="3" s="1"/>
  <c r="Y68" i="3"/>
  <c r="AA10" i="3"/>
  <c r="AC10" i="3"/>
  <c r="Z68" i="3"/>
  <c r="W69" i="3" l="1"/>
  <c r="Z69" i="3" l="1"/>
  <c r="Y69" i="3"/>
  <c r="V70" i="3"/>
  <c r="X70" i="3" s="1"/>
  <c r="W70" i="3" l="1"/>
  <c r="V71" i="3" l="1"/>
  <c r="X71" i="3" s="1"/>
  <c r="Y70" i="3"/>
  <c r="Z70" i="3"/>
  <c r="W71" i="3" l="1"/>
  <c r="Y71" i="3" l="1"/>
  <c r="V72" i="3"/>
  <c r="X72" i="3" s="1"/>
  <c r="Z71" i="3"/>
  <c r="W72" i="3" l="1"/>
  <c r="V73" i="3" l="1"/>
  <c r="X73" i="3" s="1"/>
  <c r="Y72" i="3"/>
  <c r="Z72" i="3"/>
  <c r="W73" i="3" l="1"/>
  <c r="Z73" i="3" s="1"/>
  <c r="Y73" i="3" l="1"/>
  <c r="V74" i="3"/>
  <c r="X74" i="3" s="1"/>
  <c r="W74" i="3" l="1"/>
  <c r="V75" i="3" l="1"/>
  <c r="X75" i="3" s="1"/>
  <c r="Y74" i="3"/>
  <c r="Z74" i="3"/>
  <c r="W75" i="3" l="1"/>
  <c r="Z75" i="3" s="1"/>
  <c r="Y75" i="3" l="1"/>
  <c r="V76" i="3"/>
  <c r="X76" i="3" s="1"/>
  <c r="W76" i="3" l="1"/>
  <c r="V77" i="3" l="1"/>
  <c r="X77" i="3" s="1"/>
  <c r="Y76" i="3"/>
  <c r="Z76" i="3"/>
  <c r="W77" i="3" l="1"/>
  <c r="Z77" i="3" s="1"/>
  <c r="W11" i="3" l="1"/>
  <c r="Y77" i="3"/>
  <c r="V78" i="3"/>
  <c r="X78" i="3" s="1"/>
  <c r="W78" i="3" l="1"/>
  <c r="X11" i="3"/>
  <c r="V79" i="3" l="1"/>
  <c r="X79" i="3" s="1"/>
  <c r="Y78" i="3"/>
  <c r="X12" i="3"/>
  <c r="Z78" i="3"/>
  <c r="W79" i="3" l="1"/>
  <c r="Y79" i="3" s="1"/>
  <c r="Z79" i="3" l="1"/>
  <c r="Y11" i="3"/>
  <c r="AB11" i="3" l="1"/>
  <c r="Y12" i="3"/>
  <c r="V14" i="3" s="1"/>
  <c r="Z11" i="3"/>
  <c r="AA11" i="3" l="1"/>
  <c r="AC11" i="3"/>
  <c r="Z12" i="3"/>
  <c r="AC12" i="3" s="1"/>
  <c r="B20" i="3" l="1"/>
  <c r="F4" i="5"/>
  <c r="G4" i="5" s="1"/>
  <c r="F5" i="5" s="1"/>
  <c r="G5" i="5" s="1"/>
  <c r="F6" i="5" s="1"/>
  <c r="G6" i="5" s="1"/>
  <c r="F7" i="5" s="1"/>
  <c r="G7" i="5" s="1"/>
  <c r="F8" i="5" s="1"/>
  <c r="G8" i="5" s="1"/>
  <c r="F9" i="5" s="1"/>
  <c r="G9" i="5" s="1"/>
  <c r="F10" i="5" s="1"/>
  <c r="G10" i="5" s="1"/>
  <c r="F11" i="5" s="1"/>
  <c r="G11" i="5" s="1"/>
  <c r="F12" i="5" s="1"/>
  <c r="G12" i="5" s="1"/>
  <c r="F13" i="5" s="1"/>
  <c r="G13" i="5" s="1"/>
  <c r="F14" i="5" s="1"/>
  <c r="G14" i="5" s="1"/>
  <c r="F15" i="5" s="1"/>
  <c r="G15" i="5" s="1"/>
  <c r="F16" i="5" s="1"/>
  <c r="G16" i="5" s="1"/>
  <c r="F17" i="5" s="1"/>
  <c r="G17" i="5" s="1"/>
  <c r="F18" i="5" s="1"/>
  <c r="G18" i="5" s="1"/>
  <c r="F19" i="5" s="1"/>
  <c r="G19" i="5" s="1"/>
  <c r="F20" i="5" s="1"/>
  <c r="G20" i="5" s="1"/>
  <c r="F21" i="5" s="1"/>
  <c r="G21" i="5" s="1"/>
  <c r="F22" i="5" s="1"/>
  <c r="G22" i="5" s="1"/>
  <c r="F23" i="5" s="1"/>
  <c r="G23" i="5" s="1"/>
  <c r="F24" i="5" s="1"/>
  <c r="G24" i="5" s="1"/>
  <c r="B4" i="5"/>
  <c r="C4" i="5" s="1"/>
  <c r="B5" i="5" s="1"/>
  <c r="C5" i="5" s="1"/>
  <c r="B6" i="5" s="1"/>
  <c r="C6" i="5" s="1"/>
  <c r="B7" i="5" s="1"/>
  <c r="C7" i="5" s="1"/>
  <c r="B8" i="5" s="1"/>
  <c r="C8" i="5" s="1"/>
  <c r="B9" i="5" s="1"/>
  <c r="C9" i="5" s="1"/>
  <c r="B10" i="5" s="1"/>
  <c r="C10" i="5" s="1"/>
  <c r="B11" i="5" s="1"/>
  <c r="C11" i="5" s="1"/>
  <c r="B12" i="5" s="1"/>
  <c r="C12" i="5" s="1"/>
  <c r="B13" i="5" s="1"/>
  <c r="C13" i="5" s="1"/>
  <c r="B14" i="5" s="1"/>
  <c r="C14" i="5" s="1"/>
  <c r="B15" i="5" s="1"/>
  <c r="C15" i="5" s="1"/>
  <c r="B16" i="5" s="1"/>
  <c r="C16" i="5" s="1"/>
  <c r="B17" i="5" s="1"/>
  <c r="C17" i="5" s="1"/>
  <c r="B18" i="5" s="1"/>
  <c r="C18" i="5" s="1"/>
  <c r="B19" i="5" s="1"/>
  <c r="C19" i="5" s="1"/>
  <c r="B20" i="5" s="1"/>
  <c r="C20" i="5" s="1"/>
  <c r="B21" i="5" s="1"/>
  <c r="C21" i="5" s="1"/>
  <c r="B22" i="5" s="1"/>
  <c r="C22" i="5" s="1"/>
  <c r="B23" i="5" s="1"/>
  <c r="C23" i="5" s="1"/>
  <c r="B24" i="5" s="1"/>
  <c r="C24" i="5" s="1"/>
  <c r="G3" i="5"/>
  <c r="C3" i="5"/>
  <c r="M20" i="3" l="1"/>
  <c r="L7" i="3"/>
  <c r="B7" i="3"/>
  <c r="C20" i="3"/>
  <c r="B21" i="3" s="1"/>
  <c r="D20" i="3"/>
  <c r="P20" i="3" l="1"/>
  <c r="C21" i="3"/>
  <c r="B22" i="3" s="1"/>
  <c r="O20" i="3"/>
  <c r="L21" i="3"/>
  <c r="N21" i="3" s="1"/>
  <c r="F20" i="3"/>
  <c r="D21" i="3"/>
  <c r="E20" i="3"/>
  <c r="AB20" i="3" s="1"/>
  <c r="R20" i="3" l="1"/>
  <c r="F21" i="3"/>
  <c r="M21" i="3"/>
  <c r="P21" i="3" s="1"/>
  <c r="E21" i="3"/>
  <c r="AB21" i="3" s="1"/>
  <c r="C22" i="3"/>
  <c r="D22" i="3"/>
  <c r="O21" i="3" l="1"/>
  <c r="R21" i="3" s="1"/>
  <c r="L22" i="3"/>
  <c r="N22" i="3" s="1"/>
  <c r="F22" i="3"/>
  <c r="E22" i="3"/>
  <c r="AB22" i="3" s="1"/>
  <c r="B23" i="3"/>
  <c r="M22" i="3" l="1"/>
  <c r="O22" i="3" s="1"/>
  <c r="R22" i="3" s="1"/>
  <c r="D23" i="3"/>
  <c r="C23" i="3"/>
  <c r="P22" i="3" l="1"/>
  <c r="L23" i="3"/>
  <c r="N23" i="3" s="1"/>
  <c r="F23" i="3"/>
  <c r="E23" i="3"/>
  <c r="AB23" i="3" s="1"/>
  <c r="B24" i="3"/>
  <c r="M23" i="3" l="1"/>
  <c r="P23" i="3" s="1"/>
  <c r="D24" i="3"/>
  <c r="C24" i="3"/>
  <c r="O23" i="3" l="1"/>
  <c r="R23" i="3" s="1"/>
  <c r="L24" i="3"/>
  <c r="N24" i="3" s="1"/>
  <c r="E24" i="3"/>
  <c r="AB24" i="3" s="1"/>
  <c r="B25" i="3"/>
  <c r="F24" i="3"/>
  <c r="M24" i="3" l="1"/>
  <c r="P24" i="3" s="1"/>
  <c r="D25" i="3"/>
  <c r="C25" i="3"/>
  <c r="L25" i="3" l="1"/>
  <c r="N25" i="3" s="1"/>
  <c r="O24" i="3"/>
  <c r="R24" i="3" s="1"/>
  <c r="B26" i="3"/>
  <c r="E25" i="3"/>
  <c r="AB25" i="3" s="1"/>
  <c r="F25" i="3"/>
  <c r="M25" i="3" l="1"/>
  <c r="P25" i="3" s="1"/>
  <c r="D26" i="3"/>
  <c r="C26" i="3"/>
  <c r="O25" i="3" l="1"/>
  <c r="R25" i="3" s="1"/>
  <c r="L26" i="3"/>
  <c r="N26" i="3" s="1"/>
  <c r="F26" i="3"/>
  <c r="B27" i="3"/>
  <c r="E26" i="3"/>
  <c r="AB26" i="3" s="1"/>
  <c r="M26" i="3" l="1"/>
  <c r="P26" i="3" s="1"/>
  <c r="D27" i="3"/>
  <c r="C27" i="3"/>
  <c r="L27" i="3" l="1"/>
  <c r="N27" i="3" s="1"/>
  <c r="O26" i="3"/>
  <c r="R26" i="3" s="1"/>
  <c r="B28" i="3"/>
  <c r="E27" i="3"/>
  <c r="AB27" i="3" s="1"/>
  <c r="F27" i="3"/>
  <c r="M27" i="3" l="1"/>
  <c r="P27" i="3" s="1"/>
  <c r="D28" i="3"/>
  <c r="C28" i="3"/>
  <c r="L28" i="3" l="1"/>
  <c r="N28" i="3" s="1"/>
  <c r="O27" i="3"/>
  <c r="R27" i="3" s="1"/>
  <c r="F28" i="3"/>
  <c r="B29" i="3"/>
  <c r="E28" i="3"/>
  <c r="AB28" i="3" s="1"/>
  <c r="M28" i="3" l="1"/>
  <c r="P28" i="3" s="1"/>
  <c r="D29" i="3"/>
  <c r="C29" i="3"/>
  <c r="O28" i="3" l="1"/>
  <c r="R28" i="3" s="1"/>
  <c r="L29" i="3"/>
  <c r="N29" i="3" s="1"/>
  <c r="F29" i="3"/>
  <c r="E29" i="3"/>
  <c r="AB29" i="3" s="1"/>
  <c r="B30" i="3"/>
  <c r="M29" i="3" l="1"/>
  <c r="P29" i="3" s="1"/>
  <c r="L30" i="3"/>
  <c r="N30" i="3" s="1"/>
  <c r="O29" i="3"/>
  <c r="R29" i="3" s="1"/>
  <c r="D30" i="3"/>
  <c r="C30" i="3"/>
  <c r="M30" i="3" l="1"/>
  <c r="P30" i="3" s="1"/>
  <c r="B31" i="3"/>
  <c r="E30" i="3"/>
  <c r="AB30" i="3" s="1"/>
  <c r="F30" i="3"/>
  <c r="L31" i="3" l="1"/>
  <c r="N31" i="3" s="1"/>
  <c r="O30" i="3"/>
  <c r="R30" i="3" s="1"/>
  <c r="D31" i="3"/>
  <c r="E7" i="3" s="1"/>
  <c r="C31" i="3"/>
  <c r="C7" i="3" s="1"/>
  <c r="D7" i="3" s="1"/>
  <c r="M31" i="3" l="1"/>
  <c r="E31" i="3"/>
  <c r="AB31" i="3" s="1"/>
  <c r="B32" i="3"/>
  <c r="F31" i="3"/>
  <c r="O31" i="3" l="1"/>
  <c r="R31" i="3" s="1"/>
  <c r="L32" i="3"/>
  <c r="N32" i="3" s="1"/>
  <c r="M7" i="3"/>
  <c r="N7" i="3" s="1"/>
  <c r="P31" i="3"/>
  <c r="O7" i="3"/>
  <c r="B8" i="3"/>
  <c r="D32" i="3"/>
  <c r="C32" i="3"/>
  <c r="H7" i="3"/>
  <c r="F7" i="3"/>
  <c r="I7" i="3" s="1"/>
  <c r="P7" i="3" l="1"/>
  <c r="L8" i="3"/>
  <c r="M32" i="3"/>
  <c r="R7" i="3"/>
  <c r="G7" i="3"/>
  <c r="B33" i="3"/>
  <c r="E32" i="3"/>
  <c r="AB32" i="3" s="1"/>
  <c r="F32" i="3"/>
  <c r="O32" i="3" l="1"/>
  <c r="R32" i="3" s="1"/>
  <c r="L33" i="3"/>
  <c r="N33" i="3" s="1"/>
  <c r="S7" i="3"/>
  <c r="Q7" i="3"/>
  <c r="P32" i="3"/>
  <c r="D33" i="3"/>
  <c r="C33" i="3"/>
  <c r="M33" i="3" l="1"/>
  <c r="B34" i="3"/>
  <c r="E33" i="3"/>
  <c r="AB33" i="3" s="1"/>
  <c r="F33" i="3"/>
  <c r="L34" i="3" l="1"/>
  <c r="N34" i="3" s="1"/>
  <c r="O33" i="3"/>
  <c r="R33" i="3" s="1"/>
  <c r="P33" i="3"/>
  <c r="C34" i="3"/>
  <c r="D34" i="3"/>
  <c r="M34" i="3" l="1"/>
  <c r="F34" i="3"/>
  <c r="E34" i="3"/>
  <c r="AB34" i="3" s="1"/>
  <c r="B35" i="3"/>
  <c r="L35" i="3" l="1"/>
  <c r="N35" i="3" s="1"/>
  <c r="O34" i="3"/>
  <c r="R34" i="3" s="1"/>
  <c r="P34" i="3"/>
  <c r="C35" i="3"/>
  <c r="D35" i="3"/>
  <c r="M35" i="3" l="1"/>
  <c r="F35" i="3"/>
  <c r="B36" i="3"/>
  <c r="E35" i="3"/>
  <c r="AB35" i="3" s="1"/>
  <c r="L36" i="3" l="1"/>
  <c r="N36" i="3" s="1"/>
  <c r="O35" i="3"/>
  <c r="R35" i="3" s="1"/>
  <c r="P35" i="3"/>
  <c r="D36" i="3"/>
  <c r="C36" i="3"/>
  <c r="M36" i="3" l="1"/>
  <c r="E36" i="3"/>
  <c r="AB36" i="3" s="1"/>
  <c r="B37" i="3"/>
  <c r="F36" i="3"/>
  <c r="O36" i="3" l="1"/>
  <c r="R36" i="3" s="1"/>
  <c r="L37" i="3"/>
  <c r="N37" i="3" s="1"/>
  <c r="P36" i="3"/>
  <c r="C37" i="3"/>
  <c r="D37" i="3"/>
  <c r="F37" i="3" s="1"/>
  <c r="M37" i="3" l="1"/>
  <c r="P37" i="3" s="1"/>
  <c r="B38" i="3"/>
  <c r="E37" i="3"/>
  <c r="AB37" i="3" s="1"/>
  <c r="L38" i="3" l="1"/>
  <c r="N38" i="3" s="1"/>
  <c r="O37" i="3"/>
  <c r="R37" i="3" s="1"/>
  <c r="D38" i="3"/>
  <c r="C38" i="3"/>
  <c r="M38" i="3" l="1"/>
  <c r="P38" i="3" s="1"/>
  <c r="B39" i="3"/>
  <c r="E38" i="3"/>
  <c r="AB38" i="3" s="1"/>
  <c r="F38" i="3"/>
  <c r="O38" i="3" l="1"/>
  <c r="R38" i="3" s="1"/>
  <c r="L39" i="3"/>
  <c r="N39" i="3" s="1"/>
  <c r="D39" i="3"/>
  <c r="C39" i="3"/>
  <c r="M39" i="3" l="1"/>
  <c r="P39" i="3" s="1"/>
  <c r="B40" i="3"/>
  <c r="E39" i="3"/>
  <c r="AB39" i="3" s="1"/>
  <c r="F39" i="3"/>
  <c r="O39" i="3" l="1"/>
  <c r="R39" i="3" s="1"/>
  <c r="L40" i="3"/>
  <c r="N40" i="3" s="1"/>
  <c r="D40" i="3"/>
  <c r="C40" i="3"/>
  <c r="M40" i="3" l="1"/>
  <c r="B41" i="3"/>
  <c r="E40" i="3"/>
  <c r="AB40" i="3" s="1"/>
  <c r="F40" i="3"/>
  <c r="L41" i="3" l="1"/>
  <c r="N41" i="3" s="1"/>
  <c r="O40" i="3"/>
  <c r="R40" i="3" s="1"/>
  <c r="P40" i="3"/>
  <c r="D41" i="3"/>
  <c r="C41" i="3"/>
  <c r="M41" i="3" l="1"/>
  <c r="P41" i="3" s="1"/>
  <c r="B42" i="3"/>
  <c r="E41" i="3"/>
  <c r="AB41" i="3" s="1"/>
  <c r="F41" i="3"/>
  <c r="L42" i="3" l="1"/>
  <c r="N42" i="3" s="1"/>
  <c r="O41" i="3"/>
  <c r="R41" i="3" s="1"/>
  <c r="D42" i="3"/>
  <c r="C42" i="3"/>
  <c r="M42" i="3" l="1"/>
  <c r="E42" i="3"/>
  <c r="AB42" i="3" s="1"/>
  <c r="B43" i="3"/>
  <c r="F42" i="3"/>
  <c r="L43" i="3" l="1"/>
  <c r="N43" i="3" s="1"/>
  <c r="O42" i="3"/>
  <c r="R42" i="3" s="1"/>
  <c r="P42" i="3"/>
  <c r="C43" i="3"/>
  <c r="C8" i="3" s="1"/>
  <c r="D8" i="3" s="1"/>
  <c r="D43" i="3"/>
  <c r="E8" i="3" s="1"/>
  <c r="M43" i="3" l="1"/>
  <c r="F43" i="3"/>
  <c r="E43" i="3"/>
  <c r="AB43" i="3" s="1"/>
  <c r="B44" i="3"/>
  <c r="O43" i="3" l="1"/>
  <c r="R43" i="3" s="1"/>
  <c r="L44" i="3"/>
  <c r="N44" i="3" s="1"/>
  <c r="M8" i="3"/>
  <c r="N8" i="3" s="1"/>
  <c r="P43" i="3"/>
  <c r="O8" i="3"/>
  <c r="F8" i="3"/>
  <c r="B9" i="3"/>
  <c r="D44" i="3"/>
  <c r="C44" i="3"/>
  <c r="H8" i="3"/>
  <c r="R8" i="3" l="1"/>
  <c r="P8" i="3"/>
  <c r="L9" i="3"/>
  <c r="M44" i="3"/>
  <c r="F44" i="3"/>
  <c r="B45" i="3"/>
  <c r="E44" i="3"/>
  <c r="AB44" i="3" s="1"/>
  <c r="G8" i="3"/>
  <c r="I8" i="3"/>
  <c r="P44" i="3" l="1"/>
  <c r="L45" i="3"/>
  <c r="N45" i="3" s="1"/>
  <c r="O44" i="3"/>
  <c r="R44" i="3" s="1"/>
  <c r="S8" i="3"/>
  <c r="Q8" i="3"/>
  <c r="D45" i="3"/>
  <c r="C45" i="3"/>
  <c r="M45" i="3" l="1"/>
  <c r="B46" i="3"/>
  <c r="E45" i="3"/>
  <c r="AB45" i="3" s="1"/>
  <c r="F45" i="3"/>
  <c r="P45" i="3" l="1"/>
  <c r="L46" i="3"/>
  <c r="N46" i="3" s="1"/>
  <c r="O45" i="3"/>
  <c r="R45" i="3" s="1"/>
  <c r="C46" i="3"/>
  <c r="D46" i="3"/>
  <c r="M46" i="3" l="1"/>
  <c r="F46" i="3"/>
  <c r="B47" i="3"/>
  <c r="E46" i="3"/>
  <c r="AB46" i="3" s="1"/>
  <c r="L47" i="3" l="1"/>
  <c r="N47" i="3" s="1"/>
  <c r="O46" i="3"/>
  <c r="R46" i="3" s="1"/>
  <c r="P46" i="3"/>
  <c r="D47" i="3"/>
  <c r="C47" i="3"/>
  <c r="M47" i="3" l="1"/>
  <c r="B48" i="3"/>
  <c r="E47" i="3"/>
  <c r="AB47" i="3" s="1"/>
  <c r="F47" i="3"/>
  <c r="P47" i="3" l="1"/>
  <c r="O47" i="3"/>
  <c r="R47" i="3" s="1"/>
  <c r="L48" i="3"/>
  <c r="N48" i="3" s="1"/>
  <c r="D48" i="3"/>
  <c r="C48" i="3"/>
  <c r="M48" i="3" l="1"/>
  <c r="E48" i="3"/>
  <c r="AB48" i="3" s="1"/>
  <c r="B49" i="3"/>
  <c r="F48" i="3"/>
  <c r="O48" i="3" l="1"/>
  <c r="R48" i="3" s="1"/>
  <c r="L49" i="3"/>
  <c r="N49" i="3" s="1"/>
  <c r="P48" i="3"/>
  <c r="D49" i="3"/>
  <c r="C49" i="3"/>
  <c r="M49" i="3" l="1"/>
  <c r="P49" i="3" s="1"/>
  <c r="E49" i="3"/>
  <c r="AB49" i="3" s="1"/>
  <c r="B50" i="3"/>
  <c r="F49" i="3"/>
  <c r="L50" i="3" l="1"/>
  <c r="N50" i="3" s="1"/>
  <c r="O49" i="3"/>
  <c r="R49" i="3" s="1"/>
  <c r="D50" i="3"/>
  <c r="C50" i="3"/>
  <c r="M50" i="3" l="1"/>
  <c r="B51" i="3"/>
  <c r="E50" i="3"/>
  <c r="AB50" i="3" s="1"/>
  <c r="F50" i="3"/>
  <c r="O50" i="3" l="1"/>
  <c r="R50" i="3" s="1"/>
  <c r="L51" i="3"/>
  <c r="N51" i="3" s="1"/>
  <c r="P50" i="3"/>
  <c r="C51" i="3"/>
  <c r="D51" i="3"/>
  <c r="F51" i="3" s="1"/>
  <c r="M51" i="3" l="1"/>
  <c r="P51" i="3" s="1"/>
  <c r="B52" i="3"/>
  <c r="E51" i="3"/>
  <c r="AB51" i="3" s="1"/>
  <c r="O51" i="3" l="1"/>
  <c r="R51" i="3" s="1"/>
  <c r="L52" i="3"/>
  <c r="N52" i="3" s="1"/>
  <c r="C52" i="3"/>
  <c r="D52" i="3"/>
  <c r="F52" i="3" s="1"/>
  <c r="M52" i="3" l="1"/>
  <c r="E52" i="3"/>
  <c r="AB52" i="3" s="1"/>
  <c r="B53" i="3"/>
  <c r="L53" i="3" l="1"/>
  <c r="N53" i="3" s="1"/>
  <c r="O52" i="3"/>
  <c r="R52" i="3" s="1"/>
  <c r="P52" i="3"/>
  <c r="D53" i="3"/>
  <c r="C53" i="3"/>
  <c r="M53" i="3" l="1"/>
  <c r="P53" i="3" s="1"/>
  <c r="E53" i="3"/>
  <c r="AB53" i="3" s="1"/>
  <c r="B54" i="3"/>
  <c r="F53" i="3"/>
  <c r="L54" i="3" l="1"/>
  <c r="N54" i="3" s="1"/>
  <c r="O53" i="3"/>
  <c r="R53" i="3" s="1"/>
  <c r="C54" i="3"/>
  <c r="C9" i="3" s="1"/>
  <c r="D9" i="3" s="1"/>
  <c r="D54" i="3"/>
  <c r="F54" i="3" s="1"/>
  <c r="M54" i="3" l="1"/>
  <c r="P54" i="3" s="1"/>
  <c r="B55" i="3"/>
  <c r="E54" i="3"/>
  <c r="AB54" i="3" s="1"/>
  <c r="M9" i="3" l="1"/>
  <c r="N9" i="3" s="1"/>
  <c r="L55" i="3"/>
  <c r="N55" i="3" s="1"/>
  <c r="O54" i="3"/>
  <c r="R54" i="3" s="1"/>
  <c r="D55" i="3"/>
  <c r="E9" i="3" s="1"/>
  <c r="C55" i="3"/>
  <c r="B10" i="3"/>
  <c r="M55" i="3" l="1"/>
  <c r="L10" i="3"/>
  <c r="E55" i="3"/>
  <c r="AB55" i="3" s="1"/>
  <c r="B56" i="3"/>
  <c r="F55" i="3"/>
  <c r="O55" i="3" l="1"/>
  <c r="R55" i="3" s="1"/>
  <c r="L56" i="3"/>
  <c r="N56" i="3" s="1"/>
  <c r="P55" i="3"/>
  <c r="O9" i="3"/>
  <c r="H9" i="3"/>
  <c r="F9" i="3"/>
  <c r="D56" i="3"/>
  <c r="C56" i="3"/>
  <c r="R9" i="3" l="1"/>
  <c r="P9" i="3"/>
  <c r="M56" i="3"/>
  <c r="B57" i="3"/>
  <c r="E56" i="3"/>
  <c r="AB56" i="3" s="1"/>
  <c r="I9" i="3"/>
  <c r="G9" i="3"/>
  <c r="F56" i="3"/>
  <c r="O56" i="3" l="1"/>
  <c r="R56" i="3" s="1"/>
  <c r="L57" i="3"/>
  <c r="N57" i="3" s="1"/>
  <c r="P56" i="3"/>
  <c r="Q9" i="3"/>
  <c r="S9" i="3"/>
  <c r="C57" i="3"/>
  <c r="D57" i="3"/>
  <c r="M57" i="3" l="1"/>
  <c r="F57" i="3"/>
  <c r="B58" i="3"/>
  <c r="E57" i="3"/>
  <c r="AB57" i="3" s="1"/>
  <c r="L58" i="3" l="1"/>
  <c r="N58" i="3" s="1"/>
  <c r="O57" i="3"/>
  <c r="R57" i="3" s="1"/>
  <c r="P57" i="3"/>
  <c r="C58" i="3"/>
  <c r="D58" i="3"/>
  <c r="M58" i="3" l="1"/>
  <c r="F58" i="3"/>
  <c r="B59" i="3"/>
  <c r="E58" i="3"/>
  <c r="AB58" i="3" s="1"/>
  <c r="L59" i="3" l="1"/>
  <c r="N59" i="3" s="1"/>
  <c r="O58" i="3"/>
  <c r="R58" i="3" s="1"/>
  <c r="P58" i="3"/>
  <c r="D59" i="3"/>
  <c r="C59" i="3"/>
  <c r="M59" i="3" l="1"/>
  <c r="E59" i="3"/>
  <c r="AB59" i="3" s="1"/>
  <c r="B60" i="3"/>
  <c r="F59" i="3"/>
  <c r="O59" i="3" l="1"/>
  <c r="R59" i="3" s="1"/>
  <c r="L60" i="3"/>
  <c r="N60" i="3" s="1"/>
  <c r="P59" i="3"/>
  <c r="D60" i="3"/>
  <c r="C60" i="3"/>
  <c r="M60" i="3" l="1"/>
  <c r="E60" i="3"/>
  <c r="AB60" i="3" s="1"/>
  <c r="B61" i="3"/>
  <c r="F60" i="3"/>
  <c r="O60" i="3" l="1"/>
  <c r="R60" i="3" s="1"/>
  <c r="L61" i="3"/>
  <c r="N61" i="3" s="1"/>
  <c r="P60" i="3"/>
  <c r="D61" i="3"/>
  <c r="C61" i="3"/>
  <c r="M61" i="3" l="1"/>
  <c r="P61" i="3" s="1"/>
  <c r="B62" i="3"/>
  <c r="E61" i="3"/>
  <c r="AB61" i="3" s="1"/>
  <c r="F61" i="3"/>
  <c r="L62" i="3" l="1"/>
  <c r="N62" i="3" s="1"/>
  <c r="O61" i="3"/>
  <c r="R61" i="3" s="1"/>
  <c r="D62" i="3"/>
  <c r="C62" i="3"/>
  <c r="M62" i="3" l="1"/>
  <c r="B63" i="3"/>
  <c r="E62" i="3"/>
  <c r="AB62" i="3" s="1"/>
  <c r="F62" i="3"/>
  <c r="O62" i="3" l="1"/>
  <c r="R62" i="3" s="1"/>
  <c r="L63" i="3"/>
  <c r="N63" i="3" s="1"/>
  <c r="P62" i="3"/>
  <c r="D63" i="3"/>
  <c r="C63" i="3"/>
  <c r="M63" i="3" l="1"/>
  <c r="P63" i="3" s="1"/>
  <c r="B64" i="3"/>
  <c r="E63" i="3"/>
  <c r="AB63" i="3" s="1"/>
  <c r="F63" i="3"/>
  <c r="O63" i="3" l="1"/>
  <c r="R63" i="3" s="1"/>
  <c r="L64" i="3"/>
  <c r="N64" i="3" s="1"/>
  <c r="D64" i="3"/>
  <c r="C64" i="3"/>
  <c r="M64" i="3" l="1"/>
  <c r="B65" i="3"/>
  <c r="E64" i="3"/>
  <c r="AB64" i="3" s="1"/>
  <c r="F64" i="3"/>
  <c r="L65" i="3" l="1"/>
  <c r="N65" i="3" s="1"/>
  <c r="O64" i="3"/>
  <c r="R64" i="3" s="1"/>
  <c r="P64" i="3"/>
  <c r="D65" i="3"/>
  <c r="C65" i="3"/>
  <c r="C10" i="3" s="1"/>
  <c r="D10" i="3" s="1"/>
  <c r="M65" i="3" l="1"/>
  <c r="P65" i="3" s="1"/>
  <c r="E65" i="3"/>
  <c r="AB65" i="3" s="1"/>
  <c r="B66" i="3"/>
  <c r="F65" i="3"/>
  <c r="L66" i="3" l="1"/>
  <c r="N66" i="3" s="1"/>
  <c r="O65" i="3"/>
  <c r="R65" i="3" s="1"/>
  <c r="M10" i="3"/>
  <c r="N10" i="3" s="1"/>
  <c r="C66" i="3"/>
  <c r="D66" i="3"/>
  <c r="B11" i="3"/>
  <c r="F66" i="3" l="1"/>
  <c r="L11" i="3"/>
  <c r="M66" i="3"/>
  <c r="P66" i="3" s="1"/>
  <c r="B67" i="3"/>
  <c r="E66" i="3"/>
  <c r="AB66" i="3" s="1"/>
  <c r="L67" i="3" l="1"/>
  <c r="N67" i="3" s="1"/>
  <c r="O66" i="3"/>
  <c r="R66" i="3" s="1"/>
  <c r="D67" i="3"/>
  <c r="E10" i="3" s="1"/>
  <c r="C67" i="3"/>
  <c r="M67" i="3" l="1"/>
  <c r="E67" i="3"/>
  <c r="AB67" i="3" s="1"/>
  <c r="B68" i="3"/>
  <c r="F67" i="3"/>
  <c r="O67" i="3" l="1"/>
  <c r="R67" i="3" s="1"/>
  <c r="L68" i="3"/>
  <c r="N68" i="3" s="1"/>
  <c r="P67" i="3"/>
  <c r="O10" i="3"/>
  <c r="H10" i="3"/>
  <c r="F10" i="3"/>
  <c r="D68" i="3"/>
  <c r="C68" i="3"/>
  <c r="R10" i="3" l="1"/>
  <c r="P10" i="3"/>
  <c r="M68" i="3"/>
  <c r="B69" i="3"/>
  <c r="E68" i="3"/>
  <c r="AB68" i="3" s="1"/>
  <c r="I10" i="3"/>
  <c r="G10" i="3"/>
  <c r="F68" i="3"/>
  <c r="O68" i="3" l="1"/>
  <c r="R68" i="3" s="1"/>
  <c r="L69" i="3"/>
  <c r="N69" i="3" s="1"/>
  <c r="S10" i="3"/>
  <c r="Q10" i="3"/>
  <c r="P68" i="3"/>
  <c r="C69" i="3"/>
  <c r="D69" i="3"/>
  <c r="M69" i="3" l="1"/>
  <c r="F69" i="3"/>
  <c r="B70" i="3"/>
  <c r="E69" i="3"/>
  <c r="AB69" i="3" s="1"/>
  <c r="P69" i="3" l="1"/>
  <c r="L70" i="3"/>
  <c r="N70" i="3" s="1"/>
  <c r="O69" i="3"/>
  <c r="R69" i="3" s="1"/>
  <c r="C70" i="3"/>
  <c r="D70" i="3"/>
  <c r="M70" i="3" l="1"/>
  <c r="F70" i="3"/>
  <c r="B71" i="3"/>
  <c r="E70" i="3"/>
  <c r="AB70" i="3" s="1"/>
  <c r="O70" i="3" l="1"/>
  <c r="R70" i="3" s="1"/>
  <c r="L71" i="3"/>
  <c r="N71" i="3" s="1"/>
  <c r="P70" i="3"/>
  <c r="C71" i="3"/>
  <c r="D71" i="3"/>
  <c r="M71" i="3" l="1"/>
  <c r="F71" i="3"/>
  <c r="B72" i="3"/>
  <c r="E71" i="3"/>
  <c r="AB71" i="3" s="1"/>
  <c r="O71" i="3" l="1"/>
  <c r="R71" i="3" s="1"/>
  <c r="L72" i="3"/>
  <c r="N72" i="3" s="1"/>
  <c r="P71" i="3"/>
  <c r="D72" i="3"/>
  <c r="C72" i="3"/>
  <c r="M72" i="3" l="1"/>
  <c r="E72" i="3"/>
  <c r="AB72" i="3" s="1"/>
  <c r="B73" i="3"/>
  <c r="F72" i="3"/>
  <c r="O72" i="3" l="1"/>
  <c r="R72" i="3" s="1"/>
  <c r="L73" i="3"/>
  <c r="N73" i="3" s="1"/>
  <c r="P72" i="3"/>
  <c r="D73" i="3"/>
  <c r="C73" i="3"/>
  <c r="M73" i="3" l="1"/>
  <c r="P73" i="3" s="1"/>
  <c r="F73" i="3"/>
  <c r="B74" i="3"/>
  <c r="E73" i="3"/>
  <c r="AB73" i="3" s="1"/>
  <c r="L74" i="3" l="1"/>
  <c r="N74" i="3" s="1"/>
  <c r="O73" i="3"/>
  <c r="R73" i="3" s="1"/>
  <c r="D74" i="3"/>
  <c r="C74" i="3"/>
  <c r="M74" i="3" l="1"/>
  <c r="B75" i="3"/>
  <c r="E74" i="3"/>
  <c r="AB74" i="3" s="1"/>
  <c r="F74" i="3"/>
  <c r="O74" i="3" l="1"/>
  <c r="R74" i="3" s="1"/>
  <c r="L75" i="3"/>
  <c r="N75" i="3" s="1"/>
  <c r="P74" i="3"/>
  <c r="D75" i="3"/>
  <c r="C75" i="3"/>
  <c r="M75" i="3" l="1"/>
  <c r="P75" i="3" s="1"/>
  <c r="B76" i="3"/>
  <c r="E75" i="3"/>
  <c r="AB75" i="3" s="1"/>
  <c r="F75" i="3"/>
  <c r="O75" i="3" l="1"/>
  <c r="R75" i="3" s="1"/>
  <c r="L76" i="3"/>
  <c r="N76" i="3" s="1"/>
  <c r="D76" i="3"/>
  <c r="C76" i="3"/>
  <c r="M76" i="3" l="1"/>
  <c r="P76" i="3" s="1"/>
  <c r="B77" i="3"/>
  <c r="E76" i="3"/>
  <c r="AB76" i="3" s="1"/>
  <c r="F76" i="3"/>
  <c r="L77" i="3" l="1"/>
  <c r="N77" i="3" s="1"/>
  <c r="O76" i="3"/>
  <c r="R76" i="3" s="1"/>
  <c r="D77" i="3"/>
  <c r="C77" i="3"/>
  <c r="C11" i="3" s="1"/>
  <c r="D11" i="3" s="1"/>
  <c r="D12" i="3" s="1"/>
  <c r="M77" i="3" l="1"/>
  <c r="P77" i="3" s="1"/>
  <c r="B78" i="3"/>
  <c r="E77" i="3"/>
  <c r="AB77" i="3" s="1"/>
  <c r="F77" i="3"/>
  <c r="L78" i="3" l="1"/>
  <c r="N78" i="3" s="1"/>
  <c r="O77" i="3"/>
  <c r="R77" i="3" s="1"/>
  <c r="M11" i="3"/>
  <c r="D78" i="3"/>
  <c r="C78" i="3"/>
  <c r="N11" i="3" l="1"/>
  <c r="M78" i="3"/>
  <c r="F78" i="3"/>
  <c r="E78" i="3"/>
  <c r="AB78" i="3" s="1"/>
  <c r="B79" i="3"/>
  <c r="L79" i="3" l="1"/>
  <c r="N79" i="3" s="1"/>
  <c r="O78" i="3"/>
  <c r="R78" i="3" s="1"/>
  <c r="N12" i="3"/>
  <c r="P78" i="3"/>
  <c r="D79" i="3"/>
  <c r="E11" i="3" s="1"/>
  <c r="E12" i="3" s="1"/>
  <c r="C79" i="3"/>
  <c r="M79" i="3" l="1"/>
  <c r="E79" i="3"/>
  <c r="AB79" i="3" s="1"/>
  <c r="F79" i="3"/>
  <c r="O79" i="3" l="1"/>
  <c r="R79" i="3" s="1"/>
  <c r="P79" i="3"/>
  <c r="O11" i="3"/>
  <c r="H11" i="3"/>
  <c r="B14" i="3"/>
  <c r="F11" i="3"/>
  <c r="X14" i="3" l="1"/>
  <c r="R11" i="3"/>
  <c r="O12" i="3"/>
  <c r="L14" i="3" s="1"/>
  <c r="Y14" i="3" s="1"/>
  <c r="P11" i="3"/>
  <c r="G11" i="3"/>
  <c r="I11" i="3"/>
  <c r="F12" i="3"/>
  <c r="I12" i="3" s="1"/>
  <c r="O14" i="3" l="1"/>
  <c r="N14" i="3"/>
  <c r="S11" i="3"/>
  <c r="Q11" i="3"/>
  <c r="P12" i="3"/>
  <c r="S12" i="3" s="1"/>
</calcChain>
</file>

<file path=xl/sharedStrings.xml><?xml version="1.0" encoding="utf-8"?>
<sst xmlns="http://schemas.openxmlformats.org/spreadsheetml/2006/main" count="151" uniqueCount="70">
  <si>
    <t>Start Investment</t>
  </si>
  <si>
    <t>Monthly average gain</t>
  </si>
  <si>
    <t>Start Value</t>
  </si>
  <si>
    <t>End Value</t>
  </si>
  <si>
    <t>Profit</t>
  </si>
  <si>
    <t>Costs</t>
  </si>
  <si>
    <t>Net Profit</t>
  </si>
  <si>
    <t>Year 1</t>
  </si>
  <si>
    <t>Year 2</t>
  </si>
  <si>
    <t>Year 3</t>
  </si>
  <si>
    <t>Year 4</t>
  </si>
  <si>
    <t>Year 5</t>
  </si>
  <si>
    <t>Year 1 start</t>
  </si>
  <si>
    <t>Year 1 end</t>
  </si>
  <si>
    <t>Year 5 end</t>
  </si>
  <si>
    <t>EA Cost in %</t>
  </si>
  <si>
    <t>Average per month</t>
  </si>
  <si>
    <t>EA Cost</t>
  </si>
  <si>
    <t>Start of month</t>
  </si>
  <si>
    <t>End of month</t>
  </si>
  <si>
    <t>Year 2 start</t>
  </si>
  <si>
    <t>Year 3 start</t>
  </si>
  <si>
    <t>Year 4 start</t>
  </si>
  <si>
    <t>Year 5 start</t>
  </si>
  <si>
    <t>Year 4 end</t>
  </si>
  <si>
    <t>Year 3 end</t>
  </si>
  <si>
    <t>Year 2 end</t>
  </si>
  <si>
    <t>Net Profit %</t>
  </si>
  <si>
    <t>Total after 5 years</t>
  </si>
  <si>
    <t>End Balance after costs</t>
  </si>
  <si>
    <t>Days</t>
  </si>
  <si>
    <t>Target 0,2%</t>
  </si>
  <si>
    <t>Target 0,25%</t>
  </si>
  <si>
    <t>Altes Modell</t>
  </si>
  <si>
    <t>Neues Modell MIT Bestandskundenrabatt</t>
  </si>
  <si>
    <t>Neues Modell OHNE Bestandskundenrabatt</t>
  </si>
  <si>
    <t>Differenz zum alten Modell</t>
  </si>
  <si>
    <t>Schluss bei</t>
  </si>
  <si>
    <t>Rendite</t>
  </si>
  <si>
    <t>Gewinn</t>
  </si>
  <si>
    <t>Eröffnung</t>
  </si>
  <si>
    <t>b) Kurs fällt</t>
  </si>
  <si>
    <t>a) Kurs steigt</t>
  </si>
  <si>
    <t>Einzahlung:</t>
  </si>
  <si>
    <t>DirektInvestment</t>
  </si>
  <si>
    <t>Hebel</t>
  </si>
  <si>
    <t>Gold CFD Long Trade</t>
  </si>
  <si>
    <t>Kurs</t>
  </si>
  <si>
    <t>yearly gross average gain</t>
  </si>
  <si>
    <t>Wie wirken sich folgende Parameter auf Ihr Risiko aus?</t>
  </si>
  <si>
    <t>niedriges Risiko</t>
  </si>
  <si>
    <t>hohes Risiko</t>
  </si>
  <si>
    <t>klein</t>
  </si>
  <si>
    <t>1:30</t>
  </si>
  <si>
    <t>1:500</t>
  </si>
  <si>
    <t>groß</t>
  </si>
  <si>
    <t>Handelsprodukt</t>
  </si>
  <si>
    <t>Aktien-indices</t>
  </si>
  <si>
    <t>Aktien</t>
  </si>
  <si>
    <t>Devisen
(FOREX)</t>
  </si>
  <si>
    <t>relativer Drawdown</t>
  </si>
  <si>
    <t>niedrig</t>
  </si>
  <si>
    <t>hoch</t>
  </si>
  <si>
    <t>maximaler Drawdown</t>
  </si>
  <si>
    <t>Stop-Loss</t>
  </si>
  <si>
    <t>Performance-zeitraum</t>
  </si>
  <si>
    <t>lang</t>
  </si>
  <si>
    <t>3 Jahre</t>
  </si>
  <si>
    <t>1 Monat</t>
  </si>
  <si>
    <t>kurz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</si>
</sst>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€&quot;"/>
    <numFmt numFmtId="165" formatCode="0.0%"/>
    <numFmt numFmtId="166" formatCode="_-[$$-409]* #,##0.0000_ ;_-[$$-409]* \-#,##0.0000\ ;_-[$$-409]* &quot;-&quot;??_ ;_-@_ "/>
    <numFmt numFmtId="167" formatCode="0.00\ &quot;€&quot;"/>
    <numFmt numFmtId="168" formatCode="_-* #,##0.00\ [$€-407]_-;\-* #,##0.00\ [$€-407]_-;_-* &quot;-&quot;??\ [$€-407]_-;_-@_-"/>
    <numFmt numFmtId="169" formatCode="&quot;1 / &quot;\ 0"/>
  </numFmts>
  <fonts count="21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rgb="FF006100"/>
      <name val="Arial"/>
      <family val="2"/>
      <scheme val="minor"/>
    </font>
    <font>
      <sz val="12"/>
      <color rgb="FF9C0006"/>
      <name val="Arial"/>
      <family val="2"/>
      <scheme val="minor"/>
    </font>
    <font>
      <b/>
      <sz val="12"/>
      <color rgb="FF000000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1"/>
      <name val="Arial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166" fontId="11" fillId="0" borderId="0"/>
    <xf numFmtId="166" fontId="1" fillId="0" borderId="0"/>
    <xf numFmtId="0" fontId="1" fillId="0" borderId="0"/>
    <xf numFmtId="9" fontId="1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2" fontId="2" fillId="0" borderId="0" xfId="0" applyNumberFormat="1" applyFont="1" applyAlignment="1"/>
    <xf numFmtId="0" fontId="7" fillId="2" borderId="0" xfId="3" applyAlignment="1"/>
    <xf numFmtId="0" fontId="7" fillId="2" borderId="0" xfId="3" applyAlignment="1">
      <alignment horizontal="right"/>
    </xf>
    <xf numFmtId="2" fontId="7" fillId="2" borderId="0" xfId="3" applyNumberFormat="1" applyAlignmen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7"/>
    <xf numFmtId="165" fontId="0" fillId="4" borderId="13" xfId="8" applyNumberFormat="1" applyFont="1" applyFill="1" applyBorder="1" applyAlignment="1">
      <alignment horizontal="right" vertical="center" wrapText="1"/>
    </xf>
    <xf numFmtId="168" fontId="1" fillId="4" borderId="14" xfId="7" applyNumberFormat="1" applyFill="1" applyBorder="1" applyAlignment="1">
      <alignment horizontal="right" vertical="center" wrapText="1"/>
    </xf>
    <xf numFmtId="165" fontId="0" fillId="4" borderId="14" xfId="8" applyNumberFormat="1" applyFont="1" applyFill="1" applyBorder="1" applyAlignment="1">
      <alignment horizontal="right" vertical="center" wrapText="1"/>
    </xf>
    <xf numFmtId="168" fontId="1" fillId="0" borderId="14" xfId="7" applyNumberFormat="1" applyBorder="1" applyAlignment="1" applyProtection="1">
      <alignment horizontal="right" vertical="center" wrapText="1"/>
      <protection locked="0"/>
    </xf>
    <xf numFmtId="0" fontId="1" fillId="4" borderId="14" xfId="7" applyFill="1" applyBorder="1" applyAlignment="1">
      <alignment horizontal="right" vertical="center" wrapText="1"/>
    </xf>
    <xf numFmtId="0" fontId="12" fillId="4" borderId="16" xfId="7" applyFont="1" applyFill="1" applyBorder="1" applyAlignment="1">
      <alignment horizontal="center" vertical="center"/>
    </xf>
    <xf numFmtId="0" fontId="1" fillId="4" borderId="17" xfId="7" applyFill="1" applyBorder="1" applyAlignment="1">
      <alignment horizontal="right" vertical="center" wrapText="1"/>
    </xf>
    <xf numFmtId="0" fontId="1" fillId="4" borderId="12" xfId="7" applyFill="1" applyBorder="1" applyAlignment="1">
      <alignment horizontal="right" vertical="center" wrapText="1"/>
    </xf>
    <xf numFmtId="168" fontId="1" fillId="4" borderId="12" xfId="7" applyNumberFormat="1" applyFill="1" applyBorder="1" applyAlignment="1">
      <alignment horizontal="right" vertical="center" wrapText="1"/>
    </xf>
    <xf numFmtId="0" fontId="12" fillId="4" borderId="19" xfId="7" applyFont="1" applyFill="1" applyBorder="1" applyAlignment="1">
      <alignment horizontal="center" vertical="center"/>
    </xf>
    <xf numFmtId="0" fontId="1" fillId="4" borderId="20" xfId="7" applyFill="1" applyBorder="1" applyAlignment="1">
      <alignment horizontal="right" vertical="center" wrapText="1"/>
    </xf>
    <xf numFmtId="0" fontId="1" fillId="4" borderId="21" xfId="7" applyFill="1" applyBorder="1" applyAlignment="1">
      <alignment horizontal="right" vertical="center" wrapText="1"/>
    </xf>
    <xf numFmtId="0" fontId="12" fillId="4" borderId="22" xfId="7" applyFont="1" applyFill="1" applyBorder="1" applyAlignment="1">
      <alignment horizontal="center" vertical="center"/>
    </xf>
    <xf numFmtId="165" fontId="0" fillId="4" borderId="17" xfId="8" applyNumberFormat="1" applyFont="1" applyFill="1" applyBorder="1" applyAlignment="1">
      <alignment horizontal="right" vertical="center" wrapText="1"/>
    </xf>
    <xf numFmtId="165" fontId="0" fillId="4" borderId="12" xfId="8" applyNumberFormat="1" applyFont="1" applyFill="1" applyBorder="1" applyAlignment="1">
      <alignment horizontal="right" vertical="center" wrapText="1"/>
    </xf>
    <xf numFmtId="168" fontId="1" fillId="0" borderId="12" xfId="7" applyNumberFormat="1" applyBorder="1" applyAlignment="1" applyProtection="1">
      <alignment horizontal="right" vertical="center" wrapText="1"/>
      <protection locked="0"/>
    </xf>
    <xf numFmtId="0" fontId="1" fillId="4" borderId="19" xfId="7" applyFill="1" applyBorder="1"/>
    <xf numFmtId="0" fontId="12" fillId="4" borderId="27" xfId="7" applyFont="1" applyFill="1" applyBorder="1" applyAlignment="1">
      <alignment horizontal="center" vertical="top"/>
    </xf>
    <xf numFmtId="0" fontId="12" fillId="4" borderId="28" xfId="7" applyFont="1" applyFill="1" applyBorder="1" applyAlignment="1">
      <alignment horizontal="center"/>
    </xf>
    <xf numFmtId="0" fontId="12" fillId="4" borderId="28" xfId="7" applyFont="1" applyFill="1" applyBorder="1"/>
    <xf numFmtId="0" fontId="12" fillId="4" borderId="27" xfId="7" applyFont="1" applyFill="1" applyBorder="1" applyAlignment="1">
      <alignment vertical="center"/>
    </xf>
    <xf numFmtId="0" fontId="0" fillId="0" borderId="0" xfId="0" applyFont="1" applyFill="1" applyAlignment="1" applyProtection="1">
      <protection hidden="1"/>
    </xf>
    <xf numFmtId="0" fontId="10" fillId="4" borderId="3" xfId="0" applyFont="1" applyFill="1" applyBorder="1" applyAlignment="1" applyProtection="1">
      <protection hidden="1"/>
    </xf>
    <xf numFmtId="0" fontId="2" fillId="4" borderId="4" xfId="0" applyFont="1" applyFill="1" applyBorder="1" applyAlignment="1" applyProtection="1">
      <protection hidden="1"/>
    </xf>
    <xf numFmtId="168" fontId="17" fillId="5" borderId="5" xfId="3" applyNumberFormat="1" applyFont="1" applyFill="1" applyBorder="1" applyAlignment="1" applyProtection="1">
      <protection locked="0" hidden="1"/>
    </xf>
    <xf numFmtId="0" fontId="15" fillId="0" borderId="0" xfId="0" applyFont="1" applyFill="1" applyAlignment="1" applyProtection="1">
      <alignment horizontal="right"/>
      <protection hidden="1"/>
    </xf>
    <xf numFmtId="0" fontId="15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0" fillId="0" borderId="3" xfId="0" applyFont="1" applyFill="1" applyBorder="1" applyAlignment="1" applyProtection="1">
      <protection hidden="1"/>
    </xf>
    <xf numFmtId="0" fontId="2" fillId="0" borderId="4" xfId="0" applyFont="1" applyFill="1" applyBorder="1" applyAlignment="1" applyProtection="1">
      <protection hidden="1"/>
    </xf>
    <xf numFmtId="0" fontId="7" fillId="0" borderId="5" xfId="3" applyFill="1" applyBorder="1" applyAlignment="1" applyProtection="1">
      <protection hidden="1"/>
    </xf>
    <xf numFmtId="0" fontId="10" fillId="4" borderId="6" xfId="0" applyFont="1" applyFill="1" applyBorder="1" applyAlignment="1" applyProtection="1">
      <protection hidden="1"/>
    </xf>
    <xf numFmtId="0" fontId="2" fillId="4" borderId="7" xfId="0" applyFont="1" applyFill="1" applyBorder="1" applyAlignment="1" applyProtection="1">
      <protection hidden="1"/>
    </xf>
    <xf numFmtId="10" fontId="14" fillId="4" borderId="7" xfId="3" applyNumberFormat="1" applyFont="1" applyFill="1" applyBorder="1" applyAlignment="1" applyProtection="1">
      <protection hidden="1"/>
    </xf>
    <xf numFmtId="0" fontId="16" fillId="4" borderId="10" xfId="0" applyFont="1" applyFill="1" applyBorder="1" applyAlignment="1" applyProtection="1">
      <protection hidden="1"/>
    </xf>
    <xf numFmtId="0" fontId="19" fillId="4" borderId="29" xfId="0" applyFont="1" applyFill="1" applyBorder="1" applyAlignment="1" applyProtection="1">
      <alignment horizontal="right"/>
      <protection hidden="1"/>
    </xf>
    <xf numFmtId="9" fontId="18" fillId="4" borderId="11" xfId="1" applyFont="1" applyFill="1" applyBorder="1" applyAlignment="1" applyProtection="1">
      <protection hidden="1"/>
    </xf>
    <xf numFmtId="0" fontId="10" fillId="0" borderId="6" xfId="0" applyFont="1" applyFill="1" applyBorder="1" applyAlignment="1" applyProtection="1">
      <protection hidden="1"/>
    </xf>
    <xf numFmtId="0" fontId="2" fillId="0" borderId="7" xfId="0" applyFont="1" applyFill="1" applyBorder="1" applyAlignment="1" applyProtection="1">
      <protection hidden="1"/>
    </xf>
    <xf numFmtId="10" fontId="7" fillId="0" borderId="8" xfId="3" applyNumberFormat="1" applyFill="1" applyBorder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" fillId="4" borderId="0" xfId="0" applyFont="1" applyFill="1" applyAlignment="1" applyProtection="1">
      <protection hidden="1"/>
    </xf>
    <xf numFmtId="44" fontId="2" fillId="4" borderId="0" xfId="2" applyFont="1" applyFill="1" applyAlignment="1" applyProtection="1">
      <protection hidden="1"/>
    </xf>
    <xf numFmtId="44" fontId="2" fillId="6" borderId="0" xfId="2" applyFont="1" applyFill="1" applyAlignment="1" applyProtection="1">
      <protection hidden="1"/>
    </xf>
    <xf numFmtId="165" fontId="2" fillId="4" borderId="0" xfId="1" applyNumberFormat="1" applyFont="1" applyFill="1" applyAlignment="1" applyProtection="1">
      <protection hidden="1"/>
    </xf>
    <xf numFmtId="44" fontId="2" fillId="4" borderId="0" xfId="2" applyFont="1" applyFill="1" applyAlignment="1" applyProtection="1">
      <alignment horizontal="right"/>
      <protection hidden="1"/>
    </xf>
    <xf numFmtId="44" fontId="2" fillId="0" borderId="0" xfId="2" applyFont="1" applyFill="1" applyAlignment="1" applyProtection="1">
      <protection hidden="1"/>
    </xf>
    <xf numFmtId="165" fontId="2" fillId="0" borderId="0" xfId="1" applyNumberFormat="1" applyFont="1" applyFill="1" applyAlignment="1" applyProtection="1">
      <protection hidden="1"/>
    </xf>
    <xf numFmtId="44" fontId="2" fillId="0" borderId="0" xfId="2" applyFont="1" applyFill="1" applyAlignment="1" applyProtection="1">
      <alignment horizontal="right"/>
      <protection hidden="1"/>
    </xf>
    <xf numFmtId="0" fontId="5" fillId="4" borderId="0" xfId="0" applyFont="1" applyFill="1" applyAlignment="1" applyProtection="1">
      <protection hidden="1"/>
    </xf>
    <xf numFmtId="0" fontId="9" fillId="4" borderId="1" xfId="0" applyFont="1" applyFill="1" applyBorder="1" applyAlignment="1" applyProtection="1">
      <protection hidden="1"/>
    </xf>
    <xf numFmtId="164" fontId="9" fillId="6" borderId="2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0" fontId="9" fillId="0" borderId="1" xfId="0" applyFont="1" applyFill="1" applyBorder="1" applyAlignment="1" applyProtection="1">
      <protection hidden="1"/>
    </xf>
    <xf numFmtId="164" fontId="9" fillId="0" borderId="2" xfId="0" applyNumberFormat="1" applyFont="1" applyFill="1" applyBorder="1" applyAlignment="1" applyProtection="1">
      <protection hidden="1"/>
    </xf>
    <xf numFmtId="164" fontId="8" fillId="0" borderId="0" xfId="4" applyNumberFormat="1" applyFill="1" applyAlignment="1" applyProtection="1">
      <protection hidden="1"/>
    </xf>
    <xf numFmtId="165" fontId="8" fillId="0" borderId="0" xfId="4" applyNumberFormat="1" applyFill="1" applyAlignment="1" applyProtection="1">
      <protection hidden="1"/>
    </xf>
    <xf numFmtId="164" fontId="7" fillId="0" borderId="0" xfId="3" applyNumberFormat="1" applyFill="1" applyAlignment="1" applyProtection="1">
      <protection hidden="1"/>
    </xf>
    <xf numFmtId="165" fontId="7" fillId="0" borderId="0" xfId="3" applyNumberFormat="1" applyFill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alignment horizontal="center"/>
      <protection hidden="1"/>
    </xf>
    <xf numFmtId="166" fontId="12" fillId="0" borderId="0" xfId="5" applyFont="1" applyFill="1" applyBorder="1" applyAlignment="1" applyProtection="1">
      <protection hidden="1"/>
    </xf>
    <xf numFmtId="9" fontId="2" fillId="0" borderId="0" xfId="1" applyFont="1" applyFill="1" applyAlignment="1" applyProtection="1">
      <protection hidden="1"/>
    </xf>
    <xf numFmtId="167" fontId="11" fillId="0" borderId="0" xfId="2" applyNumberFormat="1" applyFont="1" applyFill="1" applyBorder="1" applyProtection="1">
      <protection hidden="1"/>
    </xf>
    <xf numFmtId="168" fontId="11" fillId="0" borderId="0" xfId="2" applyNumberFormat="1" applyFont="1" applyFill="1" applyBorder="1" applyProtection="1">
      <protection hidden="1"/>
    </xf>
    <xf numFmtId="0" fontId="6" fillId="0" borderId="0" xfId="0" applyFont="1" applyFill="1" applyAlignment="1" applyProtection="1">
      <protection hidden="1"/>
    </xf>
    <xf numFmtId="0" fontId="1" fillId="0" borderId="0" xfId="7" applyAlignment="1">
      <alignment horizontal="right"/>
    </xf>
    <xf numFmtId="0" fontId="1" fillId="0" borderId="30" xfId="7" applyBorder="1"/>
    <xf numFmtId="0" fontId="1" fillId="0" borderId="31" xfId="7" applyBorder="1"/>
    <xf numFmtId="0" fontId="12" fillId="0" borderId="0" xfId="7" applyFont="1" applyAlignment="1">
      <alignment horizontal="right"/>
    </xf>
    <xf numFmtId="0" fontId="12" fillId="0" borderId="0" xfId="7" applyFont="1"/>
    <xf numFmtId="0" fontId="1" fillId="0" borderId="0" xfId="7" applyAlignment="1">
      <alignment horizontal="center" vertical="center"/>
    </xf>
    <xf numFmtId="0" fontId="1" fillId="0" borderId="32" xfId="7" applyBorder="1"/>
    <xf numFmtId="0" fontId="1" fillId="0" borderId="34" xfId="7" applyBorder="1"/>
    <xf numFmtId="0" fontId="1" fillId="0" borderId="35" xfId="7" applyBorder="1"/>
    <xf numFmtId="0" fontId="1" fillId="0" borderId="24" xfId="7" applyBorder="1"/>
    <xf numFmtId="0" fontId="1" fillId="0" borderId="21" xfId="7" applyBorder="1"/>
    <xf numFmtId="0" fontId="1" fillId="0" borderId="36" xfId="7" applyBorder="1"/>
    <xf numFmtId="0" fontId="12" fillId="0" borderId="30" xfId="7" applyFont="1" applyBorder="1"/>
    <xf numFmtId="0" fontId="1" fillId="0" borderId="0" xfId="7" applyAlignment="1">
      <alignment horizontal="center" vertical="center" wrapText="1"/>
    </xf>
    <xf numFmtId="0" fontId="1" fillId="0" borderId="7" xfId="7" applyBorder="1" applyAlignment="1">
      <alignment horizontal="center" vertical="center" wrapText="1"/>
    </xf>
    <xf numFmtId="0" fontId="1" fillId="0" borderId="14" xfId="7" applyBorder="1"/>
    <xf numFmtId="0" fontId="1" fillId="0" borderId="38" xfId="7" applyBorder="1"/>
    <xf numFmtId="8" fontId="1" fillId="4" borderId="10" xfId="7" applyNumberFormat="1" applyFill="1" applyBorder="1" applyAlignment="1">
      <alignment horizontal="center" vertical="center" wrapText="1"/>
    </xf>
    <xf numFmtId="8" fontId="1" fillId="4" borderId="11" xfId="7" applyNumberFormat="1" applyFill="1" applyBorder="1" applyAlignment="1">
      <alignment horizontal="center" vertical="center" wrapText="1"/>
    </xf>
    <xf numFmtId="8" fontId="1" fillId="0" borderId="10" xfId="7" applyNumberFormat="1" applyBorder="1" applyAlignment="1" applyProtection="1">
      <alignment horizontal="center" vertical="center" wrapText="1"/>
      <protection locked="0"/>
    </xf>
    <xf numFmtId="8" fontId="1" fillId="0" borderId="23" xfId="7" applyNumberFormat="1" applyBorder="1" applyAlignment="1" applyProtection="1">
      <alignment horizontal="center" vertical="center" wrapText="1"/>
      <protection locked="0"/>
    </xf>
    <xf numFmtId="0" fontId="1" fillId="4" borderId="10" xfId="7" applyFill="1" applyBorder="1" applyAlignment="1">
      <alignment horizontal="right" vertical="center" wrapText="1"/>
    </xf>
    <xf numFmtId="0" fontId="1" fillId="4" borderId="11" xfId="7" applyFill="1" applyBorder="1" applyAlignment="1">
      <alignment horizontal="right" vertical="center" wrapText="1"/>
    </xf>
    <xf numFmtId="0" fontId="12" fillId="4" borderId="26" xfId="7" applyFont="1" applyFill="1" applyBorder="1" applyAlignment="1">
      <alignment horizontal="center" vertical="center" wrapText="1"/>
    </xf>
    <xf numFmtId="0" fontId="12" fillId="4" borderId="25" xfId="7" applyFont="1" applyFill="1" applyBorder="1" applyAlignment="1">
      <alignment horizontal="center" vertical="center" wrapText="1"/>
    </xf>
    <xf numFmtId="169" fontId="1" fillId="0" borderId="24" xfId="7" applyNumberFormat="1" applyBorder="1" applyAlignment="1" applyProtection="1">
      <alignment horizontal="center" vertical="center"/>
      <protection locked="0"/>
    </xf>
    <xf numFmtId="169" fontId="1" fillId="0" borderId="18" xfId="7" applyNumberFormat="1" applyBorder="1" applyAlignment="1" applyProtection="1">
      <alignment horizontal="center" vertical="center"/>
      <protection locked="0"/>
    </xf>
    <xf numFmtId="169" fontId="1" fillId="0" borderId="15" xfId="7" applyNumberForma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12" fillId="0" borderId="30" xfId="7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1" fillId="0" borderId="31" xfId="7" applyBorder="1" applyAlignment="1">
      <alignment horizontal="center" vertical="center" wrapText="1"/>
    </xf>
    <xf numFmtId="0" fontId="12" fillId="0" borderId="6" xfId="7" applyFont="1" applyBorder="1" applyAlignment="1">
      <alignment horizontal="center" vertical="center" wrapText="1"/>
    </xf>
    <xf numFmtId="0" fontId="12" fillId="0" borderId="7" xfId="7" applyFont="1" applyBorder="1" applyAlignment="1">
      <alignment horizontal="center" vertical="center" wrapText="1"/>
    </xf>
    <xf numFmtId="0" fontId="1" fillId="0" borderId="7" xfId="7" applyBorder="1" applyAlignment="1">
      <alignment horizontal="center" vertical="center" wrapText="1"/>
    </xf>
    <xf numFmtId="0" fontId="1" fillId="0" borderId="33" xfId="7" applyBorder="1" applyAlignment="1">
      <alignment horizontal="center" vertical="center" wrapText="1"/>
    </xf>
    <xf numFmtId="0" fontId="1" fillId="0" borderId="37" xfId="7" applyBorder="1" applyAlignment="1">
      <alignment horizontal="center" vertical="center"/>
    </xf>
    <xf numFmtId="0" fontId="1" fillId="0" borderId="8" xfId="7" applyBorder="1" applyAlignment="1">
      <alignment horizontal="center" vertical="center" wrapText="1"/>
    </xf>
    <xf numFmtId="0" fontId="12" fillId="0" borderId="30" xfId="7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9" fontId="1" fillId="0" borderId="33" xfId="7" applyNumberFormat="1" applyBorder="1" applyAlignment="1">
      <alignment horizontal="center" vertical="center" wrapText="1"/>
    </xf>
    <xf numFmtId="0" fontId="1" fillId="0" borderId="33" xfId="7" applyBorder="1" applyAlignment="1">
      <alignment horizontal="center" vertical="center"/>
    </xf>
    <xf numFmtId="0" fontId="1" fillId="0" borderId="33" xfId="7" applyBorder="1" applyAlignment="1">
      <alignment horizontal="center" wrapText="1"/>
    </xf>
    <xf numFmtId="0" fontId="1" fillId="0" borderId="33" xfId="7" applyBorder="1" applyAlignment="1">
      <alignment horizontal="center"/>
    </xf>
    <xf numFmtId="0" fontId="20" fillId="0" borderId="3" xfId="7" applyFont="1" applyBorder="1" applyAlignment="1">
      <alignment horizontal="center"/>
    </xf>
    <xf numFmtId="0" fontId="20" fillId="0" borderId="4" xfId="7" applyFont="1" applyBorder="1" applyAlignment="1">
      <alignment horizontal="center"/>
    </xf>
    <xf numFmtId="0" fontId="20" fillId="0" borderId="5" xfId="7" applyFont="1" applyBorder="1" applyAlignment="1">
      <alignment horizontal="center"/>
    </xf>
    <xf numFmtId="20" fontId="1" fillId="0" borderId="33" xfId="7" quotePrefix="1" applyNumberFormat="1" applyBorder="1" applyAlignment="1">
      <alignment horizontal="center" vertical="center" wrapText="1"/>
    </xf>
  </cellXfs>
  <cellStyles count="9">
    <cellStyle name="Gut" xfId="3" builtinId="26"/>
    <cellStyle name="Prozent" xfId="1" builtinId="5"/>
    <cellStyle name="Prozent 2" xfId="8" xr:uid="{EFC6509D-EAEC-49C0-ACD0-001FE156AF00}"/>
    <cellStyle name="Schlecht" xfId="4" builtinId="27"/>
    <cellStyle name="Standard" xfId="0" builtinId="0"/>
    <cellStyle name="Standard 2" xfId="7" xr:uid="{0340A422-1EE2-4A0D-B2E3-ED0E9A5F4ED8}"/>
    <cellStyle name="Standard 8" xfId="5" xr:uid="{00000000-0005-0000-0000-000004000000}"/>
    <cellStyle name="Standard 8 2" xfId="6" xr:uid="{358DF710-9F8B-4C60-B870-4B7C4529A2D5}"/>
    <cellStyle name="Währung" xfId="2" builtinId="4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1AA7-CE9A-4EC0-9674-7CCB5F4A7D18}">
  <dimension ref="B3:K11"/>
  <sheetViews>
    <sheetView showGridLines="0" tabSelected="1" workbookViewId="0">
      <selection activeCell="E12" sqref="E12"/>
    </sheetView>
  </sheetViews>
  <sheetFormatPr baseColWidth="10" defaultRowHeight="14" x14ac:dyDescent="0.3"/>
  <cols>
    <col min="1" max="1" width="10.90625" style="12"/>
    <col min="2" max="2" width="12.54296875" style="12" customWidth="1"/>
    <col min="3" max="3" width="12.90625" style="12" customWidth="1"/>
    <col min="4" max="4" width="13.1796875" style="12" customWidth="1"/>
    <col min="5" max="5" width="13.36328125" style="12" customWidth="1"/>
    <col min="6" max="6" width="10.26953125" style="12" customWidth="1"/>
    <col min="7" max="7" width="7.81640625" style="12" customWidth="1"/>
    <col min="8" max="8" width="14.7265625" style="12" customWidth="1"/>
    <col min="9" max="9" width="9.6328125" style="12" customWidth="1"/>
    <col min="10" max="10" width="10.90625" style="12"/>
    <col min="11" max="11" width="0" style="12" hidden="1" customWidth="1"/>
    <col min="12" max="16384" width="10.90625" style="12"/>
  </cols>
  <sheetData>
    <row r="3" spans="2:11" ht="14.5" thickBot="1" x14ac:dyDescent="0.35"/>
    <row r="4" spans="2:11" x14ac:dyDescent="0.3">
      <c r="B4" s="33"/>
      <c r="C4" s="32"/>
      <c r="D4" s="31" t="s">
        <v>47</v>
      </c>
      <c r="E4" s="106" t="s">
        <v>46</v>
      </c>
      <c r="F4" s="107"/>
      <c r="G4" s="30" t="s">
        <v>45</v>
      </c>
      <c r="H4" s="106" t="s">
        <v>44</v>
      </c>
      <c r="I4" s="107"/>
    </row>
    <row r="5" spans="2:11" x14ac:dyDescent="0.3">
      <c r="B5" s="29"/>
      <c r="C5" s="104" t="s">
        <v>43</v>
      </c>
      <c r="D5" s="105"/>
      <c r="E5" s="100">
        <f>H5/G5</f>
        <v>300</v>
      </c>
      <c r="F5" s="101"/>
      <c r="G5" s="108">
        <v>5</v>
      </c>
      <c r="H5" s="102">
        <v>1500</v>
      </c>
      <c r="I5" s="103"/>
    </row>
    <row r="6" spans="2:11" ht="28" x14ac:dyDescent="0.3">
      <c r="B6" s="22" t="s">
        <v>42</v>
      </c>
      <c r="C6" s="20" t="s">
        <v>40</v>
      </c>
      <c r="D6" s="21">
        <v>1500</v>
      </c>
      <c r="E6" s="20" t="s">
        <v>39</v>
      </c>
      <c r="F6" s="20" t="s">
        <v>38</v>
      </c>
      <c r="G6" s="109"/>
      <c r="H6" s="20" t="s">
        <v>39</v>
      </c>
      <c r="I6" s="19" t="s">
        <v>38</v>
      </c>
      <c r="K6" s="12">
        <v>5</v>
      </c>
    </row>
    <row r="7" spans="2:11" x14ac:dyDescent="0.3">
      <c r="B7" s="22"/>
      <c r="C7" s="20" t="s">
        <v>37</v>
      </c>
      <c r="D7" s="28">
        <v>1600</v>
      </c>
      <c r="E7" s="21">
        <f>D7-D6</f>
        <v>100</v>
      </c>
      <c r="F7" s="27">
        <f>E7/E$5</f>
        <v>0.33333333333333331</v>
      </c>
      <c r="G7" s="109"/>
      <c r="H7" s="21">
        <f>D7-D6</f>
        <v>100</v>
      </c>
      <c r="I7" s="26">
        <f>H7/H$5</f>
        <v>6.6666666666666666E-2</v>
      </c>
      <c r="K7" s="12">
        <v>10</v>
      </c>
    </row>
    <row r="8" spans="2:11" x14ac:dyDescent="0.3">
      <c r="B8" s="25"/>
      <c r="C8" s="24"/>
      <c r="D8" s="24"/>
      <c r="E8" s="24"/>
      <c r="F8" s="24"/>
      <c r="G8" s="109"/>
      <c r="H8" s="24"/>
      <c r="I8" s="23"/>
      <c r="K8" s="12">
        <v>20</v>
      </c>
    </row>
    <row r="9" spans="2:11" ht="28" x14ac:dyDescent="0.3">
      <c r="B9" s="22" t="s">
        <v>41</v>
      </c>
      <c r="C9" s="20" t="s">
        <v>40</v>
      </c>
      <c r="D9" s="21">
        <v>1500</v>
      </c>
      <c r="E9" s="20" t="s">
        <v>39</v>
      </c>
      <c r="F9" s="20" t="s">
        <v>38</v>
      </c>
      <c r="G9" s="109"/>
      <c r="H9" s="20" t="s">
        <v>39</v>
      </c>
      <c r="I9" s="19" t="s">
        <v>38</v>
      </c>
      <c r="K9" s="12">
        <v>30</v>
      </c>
    </row>
    <row r="10" spans="2:11" ht="14.5" thickBot="1" x14ac:dyDescent="0.35">
      <c r="B10" s="18"/>
      <c r="C10" s="17" t="s">
        <v>37</v>
      </c>
      <c r="D10" s="16">
        <v>1450</v>
      </c>
      <c r="E10" s="14">
        <f>D10-D9</f>
        <v>-50</v>
      </c>
      <c r="F10" s="15">
        <f>E10/E$5</f>
        <v>-0.16666666666666666</v>
      </c>
      <c r="G10" s="110"/>
      <c r="H10" s="14">
        <f>D10-D9</f>
        <v>-50</v>
      </c>
      <c r="I10" s="13">
        <f>H10/H$5</f>
        <v>-3.3333333333333333E-2</v>
      </c>
      <c r="K10" s="12">
        <v>50</v>
      </c>
    </row>
    <row r="11" spans="2:11" x14ac:dyDescent="0.3">
      <c r="K11" s="12">
        <v>100</v>
      </c>
    </row>
  </sheetData>
  <sheetProtection algorithmName="SHA-512" hashValue="GjwbEvNQ6XyEzCL9klwL1146qjOcKbZyzeIzk/6MeHkDXBcnEs8YqANqo5OPxm7kbVka3cPK0ownYMM7UAddsw==" saltValue="A+MNtUaWWyni0NLgjrIzLg==" spinCount="100000" sheet="1" objects="1" scenarios="1"/>
  <mergeCells count="6">
    <mergeCell ref="E5:F5"/>
    <mergeCell ref="H5:I5"/>
    <mergeCell ref="C5:D5"/>
    <mergeCell ref="E4:F4"/>
    <mergeCell ref="H4:I4"/>
    <mergeCell ref="G5:G10"/>
  </mergeCells>
  <dataValidations count="1">
    <dataValidation type="list" allowBlank="1" showInputMessage="1" showErrorMessage="1" sqref="G5:G10" xr:uid="{D059D1D6-65CE-470A-98D3-03B28BBE95A2}">
      <formula1>$K$6:$K$11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6"/>
  <sheetViews>
    <sheetView topLeftCell="A2" zoomScaleNormal="100" workbookViewId="0">
      <selection activeCell="B11" sqref="B11"/>
    </sheetView>
  </sheetViews>
  <sheetFormatPr baseColWidth="10" defaultColWidth="14.453125" defaultRowHeight="15.75" customHeight="1" x14ac:dyDescent="0.25"/>
  <cols>
    <col min="1" max="1" width="20.453125" style="34" bestFit="1" customWidth="1"/>
    <col min="2" max="2" width="16.54296875" style="34" customWidth="1"/>
    <col min="3" max="3" width="16.08984375" style="34" customWidth="1"/>
    <col min="4" max="6" width="14.453125" style="34"/>
    <col min="7" max="7" width="16.08984375" style="34" customWidth="1"/>
    <col min="8" max="8" width="16.54296875" style="34" customWidth="1"/>
    <col min="9" max="9" width="17" style="34" bestFit="1" customWidth="1"/>
    <col min="10" max="10" width="9.81640625" style="34" hidden="1" customWidth="1"/>
    <col min="11" max="11" width="20.453125" style="34" hidden="1" customWidth="1"/>
    <col min="12" max="14" width="0" style="34" hidden="1" customWidth="1"/>
    <col min="15" max="15" width="23" style="34" hidden="1" customWidth="1"/>
    <col min="16" max="18" width="0" style="34" hidden="1" customWidth="1"/>
    <col min="19" max="19" width="16.6328125" style="34" hidden="1" customWidth="1"/>
    <col min="20" max="20" width="0" style="34" hidden="1" customWidth="1"/>
    <col min="21" max="21" width="20.453125" style="34" hidden="1" customWidth="1"/>
    <col min="22" max="30" width="0" style="34" hidden="1" customWidth="1"/>
    <col min="31" max="31" width="1.90625" style="34" customWidth="1"/>
    <col min="32" max="16384" width="14.453125" style="34"/>
  </cols>
  <sheetData>
    <row r="1" spans="1:29" ht="24" hidden="1" customHeight="1" thickBot="1" x14ac:dyDescent="0.3">
      <c r="A1" s="111" t="s">
        <v>33</v>
      </c>
      <c r="B1" s="112"/>
      <c r="C1" s="112"/>
      <c r="D1" s="112"/>
      <c r="E1" s="112"/>
      <c r="F1" s="112"/>
      <c r="G1" s="112"/>
      <c r="H1" s="112"/>
      <c r="I1" s="113"/>
      <c r="K1" s="111" t="s">
        <v>35</v>
      </c>
      <c r="L1" s="112"/>
      <c r="M1" s="112"/>
      <c r="N1" s="112"/>
      <c r="O1" s="112"/>
      <c r="P1" s="112"/>
      <c r="Q1" s="112"/>
      <c r="R1" s="112"/>
      <c r="S1" s="113"/>
      <c r="U1" s="111" t="s">
        <v>34</v>
      </c>
      <c r="V1" s="112"/>
      <c r="W1" s="112"/>
      <c r="X1" s="112"/>
      <c r="Y1" s="112"/>
      <c r="Z1" s="112"/>
      <c r="AA1" s="112"/>
      <c r="AB1" s="112"/>
      <c r="AC1" s="113"/>
    </row>
    <row r="2" spans="1:29" ht="15.75" customHeight="1" thickBot="1" x14ac:dyDescent="0.3"/>
    <row r="3" spans="1:29" ht="15.5" x14ac:dyDescent="0.35">
      <c r="A3" s="35" t="s">
        <v>0</v>
      </c>
      <c r="B3" s="36"/>
      <c r="C3" s="37">
        <v>25000</v>
      </c>
      <c r="D3" s="38"/>
      <c r="E3" s="39"/>
      <c r="F3" s="39"/>
      <c r="G3" s="40"/>
      <c r="H3" s="40"/>
      <c r="I3" s="41"/>
      <c r="J3" s="40"/>
      <c r="K3" s="42" t="s">
        <v>0</v>
      </c>
      <c r="L3" s="43"/>
      <c r="M3" s="44">
        <f>C3</f>
        <v>25000</v>
      </c>
      <c r="N3" s="41"/>
      <c r="O3" s="40"/>
      <c r="P3" s="40"/>
      <c r="Q3" s="40"/>
      <c r="R3" s="40"/>
      <c r="S3" s="41"/>
      <c r="T3" s="40"/>
      <c r="U3" s="42" t="s">
        <v>0</v>
      </c>
      <c r="V3" s="43"/>
      <c r="W3" s="44">
        <f>M3</f>
        <v>25000</v>
      </c>
      <c r="X3" s="41"/>
      <c r="Y3" s="40"/>
      <c r="Z3" s="40"/>
      <c r="AA3" s="40"/>
      <c r="AB3" s="40"/>
      <c r="AC3" s="41"/>
    </row>
    <row r="4" spans="1:29" ht="16" thickBot="1" x14ac:dyDescent="0.4">
      <c r="A4" s="45" t="s">
        <v>1</v>
      </c>
      <c r="B4" s="46"/>
      <c r="C4" s="47">
        <f>F4/12</f>
        <v>0.03</v>
      </c>
      <c r="D4" s="48"/>
      <c r="E4" s="49" t="s">
        <v>48</v>
      </c>
      <c r="F4" s="50">
        <f>1/500*15*12</f>
        <v>0.36</v>
      </c>
      <c r="G4" s="40"/>
      <c r="H4" s="40"/>
      <c r="I4" s="41"/>
      <c r="J4" s="40"/>
      <c r="K4" s="51" t="s">
        <v>1</v>
      </c>
      <c r="L4" s="52"/>
      <c r="M4" s="53">
        <f>C4</f>
        <v>0.03</v>
      </c>
      <c r="N4" s="41"/>
      <c r="O4" s="40"/>
      <c r="P4" s="40"/>
      <c r="Q4" s="40"/>
      <c r="R4" s="40"/>
      <c r="S4" s="41"/>
      <c r="T4" s="40"/>
      <c r="U4" s="51" t="s">
        <v>1</v>
      </c>
      <c r="V4" s="52"/>
      <c r="W4" s="53">
        <f>M4</f>
        <v>0.03</v>
      </c>
      <c r="X4" s="41"/>
      <c r="Y4" s="40"/>
      <c r="Z4" s="40"/>
      <c r="AA4" s="40"/>
      <c r="AB4" s="40"/>
      <c r="AC4" s="41"/>
    </row>
    <row r="5" spans="1:29" ht="15.5" x14ac:dyDescent="0.35">
      <c r="A5" s="40"/>
      <c r="B5" s="40"/>
      <c r="C5" s="40"/>
      <c r="D5" s="41"/>
      <c r="E5" s="40"/>
      <c r="F5" s="40"/>
      <c r="G5" s="40"/>
      <c r="H5" s="40"/>
      <c r="I5" s="41"/>
      <c r="J5" s="40"/>
      <c r="K5" s="40"/>
      <c r="L5" s="40"/>
      <c r="M5" s="40"/>
      <c r="N5" s="41"/>
      <c r="O5" s="40"/>
      <c r="P5" s="40"/>
      <c r="Q5" s="40"/>
      <c r="R5" s="40"/>
      <c r="S5" s="41"/>
      <c r="T5" s="40"/>
      <c r="U5" s="40"/>
      <c r="V5" s="40"/>
      <c r="W5" s="40"/>
      <c r="X5" s="41"/>
      <c r="Y5" s="40"/>
      <c r="Z5" s="40"/>
      <c r="AA5" s="40"/>
      <c r="AB5" s="40"/>
      <c r="AC5" s="41"/>
    </row>
    <row r="6" spans="1:29" ht="15.5" x14ac:dyDescent="0.35">
      <c r="A6" s="40"/>
      <c r="B6" s="54" t="s">
        <v>2</v>
      </c>
      <c r="C6" s="54" t="s">
        <v>3</v>
      </c>
      <c r="D6" s="40" t="s">
        <v>4</v>
      </c>
      <c r="E6" s="40" t="s">
        <v>5</v>
      </c>
      <c r="F6" s="40" t="s">
        <v>6</v>
      </c>
      <c r="G6" s="40" t="s">
        <v>27</v>
      </c>
      <c r="H6" s="55" t="s">
        <v>15</v>
      </c>
      <c r="I6" s="56" t="s">
        <v>16</v>
      </c>
      <c r="J6" s="40"/>
      <c r="K6" s="40"/>
      <c r="L6" s="54" t="s">
        <v>2</v>
      </c>
      <c r="M6" s="54" t="s">
        <v>3</v>
      </c>
      <c r="N6" s="40" t="s">
        <v>4</v>
      </c>
      <c r="O6" s="40" t="s">
        <v>5</v>
      </c>
      <c r="P6" s="40" t="s">
        <v>6</v>
      </c>
      <c r="Q6" s="40" t="s">
        <v>27</v>
      </c>
      <c r="R6" s="55" t="s">
        <v>15</v>
      </c>
      <c r="S6" s="56" t="s">
        <v>16</v>
      </c>
      <c r="T6" s="40"/>
      <c r="U6" s="40"/>
      <c r="V6" s="54" t="s">
        <v>2</v>
      </c>
      <c r="W6" s="54" t="s">
        <v>3</v>
      </c>
      <c r="X6" s="40" t="s">
        <v>4</v>
      </c>
      <c r="Y6" s="40" t="s">
        <v>5</v>
      </c>
      <c r="Z6" s="40" t="s">
        <v>6</v>
      </c>
      <c r="AA6" s="40" t="s">
        <v>27</v>
      </c>
      <c r="AB6" s="55" t="s">
        <v>15</v>
      </c>
      <c r="AC6" s="56" t="s">
        <v>16</v>
      </c>
    </row>
    <row r="7" spans="1:29" ht="15.5" x14ac:dyDescent="0.35">
      <c r="A7" s="57" t="s">
        <v>7</v>
      </c>
      <c r="B7" s="58">
        <f>B20</f>
        <v>25000</v>
      </c>
      <c r="C7" s="58">
        <f>C31</f>
        <v>35644.02217115448</v>
      </c>
      <c r="D7" s="58">
        <f>C7-B7</f>
        <v>10644.02217115448</v>
      </c>
      <c r="E7" s="58">
        <f>SUM(D20:D31)</f>
        <v>2668</v>
      </c>
      <c r="F7" s="59">
        <f>D7-E7</f>
        <v>7976.02217115448</v>
      </c>
      <c r="G7" s="60">
        <f>F7/B7</f>
        <v>0.31904088684617921</v>
      </c>
      <c r="H7" s="60">
        <f>E7/D7</f>
        <v>0.25065712538915363</v>
      </c>
      <c r="I7" s="61">
        <f>F7/12</f>
        <v>664.66851426287337</v>
      </c>
      <c r="J7" s="40"/>
      <c r="K7" s="40" t="s">
        <v>7</v>
      </c>
      <c r="L7" s="62">
        <f>L20</f>
        <v>25000</v>
      </c>
      <c r="M7" s="62">
        <f>M31</f>
        <v>35644.02217115448</v>
      </c>
      <c r="N7" s="62">
        <f>M7-L7</f>
        <v>10644.02217115448</v>
      </c>
      <c r="O7" s="62">
        <f>SUM(N20:N31)</f>
        <v>4188</v>
      </c>
      <c r="P7" s="62">
        <f>N7-O7</f>
        <v>6456.02217115448</v>
      </c>
      <c r="Q7" s="63">
        <f>P7/L7</f>
        <v>0.25824088684617919</v>
      </c>
      <c r="R7" s="63">
        <f>O7/N7</f>
        <v>0.39346028528102528</v>
      </c>
      <c r="S7" s="64">
        <f>P7/12</f>
        <v>538.00184759620663</v>
      </c>
      <c r="T7" s="40"/>
      <c r="U7" s="40" t="s">
        <v>7</v>
      </c>
      <c r="V7" s="62">
        <f>V20</f>
        <v>25000</v>
      </c>
      <c r="W7" s="62">
        <f>W31</f>
        <v>35644.02217115448</v>
      </c>
      <c r="X7" s="62">
        <f>W7-V7</f>
        <v>10644.02217115448</v>
      </c>
      <c r="Y7" s="62">
        <f>SUM(X20:X31)</f>
        <v>1788</v>
      </c>
      <c r="Z7" s="62">
        <f>X7-Y7</f>
        <v>8856.02217115448</v>
      </c>
      <c r="AA7" s="63">
        <f>Z7/V7</f>
        <v>0.35424088684617921</v>
      </c>
      <c r="AB7" s="63">
        <f>Y7/X7</f>
        <v>0.16798161176754375</v>
      </c>
      <c r="AC7" s="64">
        <f>Z7/12</f>
        <v>738.00184759620663</v>
      </c>
    </row>
    <row r="8" spans="1:29" ht="15.5" x14ac:dyDescent="0.35">
      <c r="A8" s="57" t="s">
        <v>8</v>
      </c>
      <c r="B8" s="58">
        <f>B32</f>
        <v>35644.02217115448</v>
      </c>
      <c r="C8" s="58">
        <f>C43</f>
        <v>50819.852661510085</v>
      </c>
      <c r="D8" s="58">
        <f>C8-B8</f>
        <v>15175.830490355605</v>
      </c>
      <c r="E8" s="58">
        <f>SUM(D32:D43)</f>
        <v>3868</v>
      </c>
      <c r="F8" s="59">
        <f t="shared" ref="F8:F11" si="0">D8-E8</f>
        <v>11307.830490355605</v>
      </c>
      <c r="G8" s="60">
        <f t="shared" ref="G8:G11" si="1">F8/B8</f>
        <v>0.31724339178272243</v>
      </c>
      <c r="H8" s="60">
        <f t="shared" ref="H8:H11" si="2">E8/D8</f>
        <v>0.25487896708243762</v>
      </c>
      <c r="I8" s="61">
        <f t="shared" ref="I8:I11" si="3">F8/12</f>
        <v>942.31920752963379</v>
      </c>
      <c r="J8" s="40"/>
      <c r="K8" s="40" t="s">
        <v>8</v>
      </c>
      <c r="L8" s="62">
        <f>L32</f>
        <v>35644.02217115448</v>
      </c>
      <c r="M8" s="62">
        <f>M43</f>
        <v>50819.852661510085</v>
      </c>
      <c r="N8" s="62">
        <f>M8-L8</f>
        <v>15175.830490355605</v>
      </c>
      <c r="O8" s="62">
        <f>SUM(N32:N43)</f>
        <v>4188</v>
      </c>
      <c r="P8" s="62">
        <f t="shared" ref="P8:P11" si="4">N8-O8</f>
        <v>10987.830490355605</v>
      </c>
      <c r="Q8" s="63">
        <f t="shared" ref="Q8:Q11" si="5">P8/L8</f>
        <v>0.3082657293162524</v>
      </c>
      <c r="R8" s="63">
        <f t="shared" ref="R8:R11" si="6">O8/N8</f>
        <v>0.27596512775109849</v>
      </c>
      <c r="S8" s="64">
        <f t="shared" ref="S8:S11" si="7">P8/12</f>
        <v>915.65254086296716</v>
      </c>
      <c r="T8" s="40"/>
      <c r="U8" s="40" t="s">
        <v>8</v>
      </c>
      <c r="V8" s="62">
        <f>V32</f>
        <v>35644.02217115448</v>
      </c>
      <c r="W8" s="62">
        <f>W43</f>
        <v>50819.852661510085</v>
      </c>
      <c r="X8" s="62">
        <f>W8-V8</f>
        <v>15175.830490355605</v>
      </c>
      <c r="Y8" s="62">
        <f>SUM(X32:X43)</f>
        <v>1788</v>
      </c>
      <c r="Z8" s="62">
        <f t="shared" ref="Z8:Z11" si="8">X8-Y8</f>
        <v>13387.830490355605</v>
      </c>
      <c r="AA8" s="63">
        <f t="shared" ref="AA8:AA11" si="9">Z8/V8</f>
        <v>0.37559819781477777</v>
      </c>
      <c r="AB8" s="63">
        <f t="shared" ref="AB8:AB11" si="10">Y8/X8</f>
        <v>0.11781892273614232</v>
      </c>
      <c r="AC8" s="64">
        <f t="shared" ref="AC8:AC11" si="11">Z8/12</f>
        <v>1115.652540862967</v>
      </c>
    </row>
    <row r="9" spans="1:29" ht="15.5" x14ac:dyDescent="0.35">
      <c r="A9" s="57" t="s">
        <v>9</v>
      </c>
      <c r="B9" s="58">
        <f>B44</f>
        <v>50819.852661510085</v>
      </c>
      <c r="C9" s="58">
        <f>C54</f>
        <v>70346.561359288156</v>
      </c>
      <c r="D9" s="58">
        <f>C9-B9</f>
        <v>19526.708697778071</v>
      </c>
      <c r="E9" s="58">
        <f>SUM(D44:D55)</f>
        <v>5708</v>
      </c>
      <c r="F9" s="59">
        <f t="shared" si="0"/>
        <v>13818.708697778071</v>
      </c>
      <c r="G9" s="60">
        <f t="shared" si="1"/>
        <v>0.2719155600434095</v>
      </c>
      <c r="H9" s="60">
        <f t="shared" si="2"/>
        <v>0.29231756812398746</v>
      </c>
      <c r="I9" s="61">
        <f t="shared" si="3"/>
        <v>1151.5590581481727</v>
      </c>
      <c r="J9" s="40"/>
      <c r="K9" s="40" t="s">
        <v>9</v>
      </c>
      <c r="L9" s="62">
        <f>L44</f>
        <v>50819.852661510085</v>
      </c>
      <c r="M9" s="62">
        <f>M54</f>
        <v>70346.561359288156</v>
      </c>
      <c r="N9" s="62">
        <f>M9-L9</f>
        <v>19526.708697778071</v>
      </c>
      <c r="O9" s="62">
        <f>SUM(N44:N55)</f>
        <v>7788</v>
      </c>
      <c r="P9" s="62">
        <f t="shared" si="4"/>
        <v>11738.708697778071</v>
      </c>
      <c r="Q9" s="63">
        <f t="shared" si="5"/>
        <v>0.23098667317996238</v>
      </c>
      <c r="R9" s="63">
        <f t="shared" si="6"/>
        <v>0.39883833576552463</v>
      </c>
      <c r="S9" s="64">
        <f t="shared" si="7"/>
        <v>978.22572481483928</v>
      </c>
      <c r="T9" s="40"/>
      <c r="U9" s="40" t="s">
        <v>9</v>
      </c>
      <c r="V9" s="62">
        <f>V44</f>
        <v>50819.852661510085</v>
      </c>
      <c r="W9" s="62">
        <f>W54</f>
        <v>70346.561359288156</v>
      </c>
      <c r="X9" s="62">
        <f>W9-V9</f>
        <v>19526.708697778071</v>
      </c>
      <c r="Y9" s="62">
        <f>SUM(X44:X55)</f>
        <v>4188</v>
      </c>
      <c r="Z9" s="62">
        <f t="shared" si="8"/>
        <v>15338.708697778071</v>
      </c>
      <c r="AA9" s="63">
        <f t="shared" si="9"/>
        <v>0.30182513121285165</v>
      </c>
      <c r="AB9" s="63">
        <f t="shared" si="10"/>
        <v>0.21447546869363343</v>
      </c>
      <c r="AC9" s="64">
        <f t="shared" si="11"/>
        <v>1278.2257248148392</v>
      </c>
    </row>
    <row r="10" spans="1:29" ht="15.5" x14ac:dyDescent="0.35">
      <c r="A10" s="57" t="s">
        <v>10</v>
      </c>
      <c r="B10" s="58">
        <f>B55</f>
        <v>70346.561359288156</v>
      </c>
      <c r="C10" s="58">
        <f>C65</f>
        <v>97376.092922522206</v>
      </c>
      <c r="D10" s="58">
        <f t="shared" ref="D10:D11" si="12">C10-B10</f>
        <v>27029.53156323405</v>
      </c>
      <c r="E10" s="58">
        <f>SUM(D56:D67)</f>
        <v>8108</v>
      </c>
      <c r="F10" s="59">
        <f t="shared" si="0"/>
        <v>18921.53156323405</v>
      </c>
      <c r="G10" s="60">
        <f t="shared" si="1"/>
        <v>0.26897592714723018</v>
      </c>
      <c r="H10" s="60">
        <f t="shared" si="2"/>
        <v>0.29996820259469892</v>
      </c>
      <c r="I10" s="61">
        <f t="shared" si="3"/>
        <v>1576.7942969361709</v>
      </c>
      <c r="J10" s="40"/>
      <c r="K10" s="40" t="s">
        <v>10</v>
      </c>
      <c r="L10" s="62">
        <f>L55</f>
        <v>70346.561359288156</v>
      </c>
      <c r="M10" s="62">
        <f>M65</f>
        <v>97376.092922522206</v>
      </c>
      <c r="N10" s="62">
        <f t="shared" ref="N10:N11" si="13">M10-L10</f>
        <v>27029.53156323405</v>
      </c>
      <c r="O10" s="62">
        <f>SUM(N56:N67)</f>
        <v>8438</v>
      </c>
      <c r="P10" s="62">
        <f t="shared" si="4"/>
        <v>18591.53156323405</v>
      </c>
      <c r="Q10" s="63">
        <f t="shared" si="5"/>
        <v>0.26428486629615949</v>
      </c>
      <c r="R10" s="63">
        <f t="shared" si="6"/>
        <v>0.31217707122521821</v>
      </c>
      <c r="S10" s="64">
        <f t="shared" si="7"/>
        <v>1549.2942969361709</v>
      </c>
      <c r="T10" s="40"/>
      <c r="U10" s="40" t="s">
        <v>10</v>
      </c>
      <c r="V10" s="62">
        <f>V55</f>
        <v>70346.561359288156</v>
      </c>
      <c r="W10" s="62">
        <f>W65</f>
        <v>97376.092922522206</v>
      </c>
      <c r="X10" s="62">
        <f t="shared" ref="X10:X11" si="14">W10-V10</f>
        <v>27029.53156323405</v>
      </c>
      <c r="Y10" s="62">
        <f>SUM(X56:X67)</f>
        <v>4488</v>
      </c>
      <c r="Z10" s="62">
        <f t="shared" si="8"/>
        <v>22541.53156323405</v>
      </c>
      <c r="AA10" s="63">
        <f t="shared" si="9"/>
        <v>0.32043544314988459</v>
      </c>
      <c r="AB10" s="63">
        <f t="shared" si="10"/>
        <v>0.16604061337506273</v>
      </c>
      <c r="AC10" s="64">
        <f t="shared" si="11"/>
        <v>1878.4609636028374</v>
      </c>
    </row>
    <row r="11" spans="1:29" ht="15.5" x14ac:dyDescent="0.35">
      <c r="A11" s="57" t="s">
        <v>11</v>
      </c>
      <c r="B11" s="58">
        <f>B66</f>
        <v>97376.092922522206</v>
      </c>
      <c r="C11" s="58">
        <f>C77</f>
        <v>138835.02460283125</v>
      </c>
      <c r="D11" s="58">
        <f t="shared" si="12"/>
        <v>41458.931680309048</v>
      </c>
      <c r="E11" s="58">
        <f>SUM(D68:D79)</f>
        <v>10508</v>
      </c>
      <c r="F11" s="59">
        <f t="shared" si="0"/>
        <v>30950.931680309048</v>
      </c>
      <c r="G11" s="60">
        <f t="shared" si="1"/>
        <v>0.31784938942801205</v>
      </c>
      <c r="H11" s="60">
        <f t="shared" si="2"/>
        <v>0.25345563848647801</v>
      </c>
      <c r="I11" s="61">
        <f t="shared" si="3"/>
        <v>2579.2443066924207</v>
      </c>
      <c r="J11" s="40"/>
      <c r="K11" s="40" t="s">
        <v>11</v>
      </c>
      <c r="L11" s="62">
        <f>L66</f>
        <v>97376.092922522206</v>
      </c>
      <c r="M11" s="62">
        <f>M77</f>
        <v>138835.02460283125</v>
      </c>
      <c r="N11" s="62">
        <f t="shared" si="13"/>
        <v>41458.931680309048</v>
      </c>
      <c r="O11" s="62">
        <f>SUM(N68:N79)</f>
        <v>15588</v>
      </c>
      <c r="P11" s="62">
        <f t="shared" si="4"/>
        <v>25870.931680309048</v>
      </c>
      <c r="Q11" s="63">
        <f t="shared" si="5"/>
        <v>0.26568052695329836</v>
      </c>
      <c r="R11" s="63">
        <f t="shared" si="6"/>
        <v>0.37598653337716209</v>
      </c>
      <c r="S11" s="64">
        <f t="shared" si="7"/>
        <v>2155.9109733590872</v>
      </c>
      <c r="T11" s="40"/>
      <c r="U11" s="40" t="s">
        <v>11</v>
      </c>
      <c r="V11" s="62">
        <f>V66</f>
        <v>97376.092922522206</v>
      </c>
      <c r="W11" s="62">
        <f>W77</f>
        <v>138835.02460283125</v>
      </c>
      <c r="X11" s="62">
        <f t="shared" si="14"/>
        <v>41458.931680309048</v>
      </c>
      <c r="Y11" s="62">
        <f>SUM(X68:X79)</f>
        <v>7788</v>
      </c>
      <c r="Z11" s="62">
        <f t="shared" si="8"/>
        <v>33670.931680309048</v>
      </c>
      <c r="AA11" s="63">
        <f t="shared" si="9"/>
        <v>0.3457823236664414</v>
      </c>
      <c r="AB11" s="63">
        <f t="shared" si="10"/>
        <v>0.18784854515918259</v>
      </c>
      <c r="AC11" s="64">
        <f t="shared" si="11"/>
        <v>2805.9109733590872</v>
      </c>
    </row>
    <row r="12" spans="1:29" ht="15.5" x14ac:dyDescent="0.35">
      <c r="A12" s="65" t="s">
        <v>28</v>
      </c>
      <c r="B12" s="58"/>
      <c r="C12" s="58"/>
      <c r="D12" s="58">
        <f>SUM(D7:D11)</f>
        <v>113835.02460283125</v>
      </c>
      <c r="E12" s="58">
        <f>SUM(E7:E11)</f>
        <v>30860</v>
      </c>
      <c r="F12" s="59">
        <f>SUM(F7:F11)</f>
        <v>82975.024602831254</v>
      </c>
      <c r="G12" s="60"/>
      <c r="H12" s="60"/>
      <c r="I12" s="61">
        <f>F12/12/5</f>
        <v>1382.9170767138544</v>
      </c>
      <c r="J12" s="40"/>
      <c r="K12" s="55" t="s">
        <v>28</v>
      </c>
      <c r="L12" s="62"/>
      <c r="M12" s="62"/>
      <c r="N12" s="62">
        <f>SUM(N7:N11)</f>
        <v>113835.02460283125</v>
      </c>
      <c r="O12" s="62">
        <f>SUM(O7:O11)</f>
        <v>40190</v>
      </c>
      <c r="P12" s="62">
        <f>SUM(P7:P11)</f>
        <v>73645.024602831254</v>
      </c>
      <c r="Q12" s="63"/>
      <c r="R12" s="63"/>
      <c r="S12" s="64">
        <f>P12/12/5</f>
        <v>1227.4170767138544</v>
      </c>
      <c r="T12" s="40"/>
      <c r="U12" s="55" t="s">
        <v>28</v>
      </c>
      <c r="V12" s="62"/>
      <c r="W12" s="62"/>
      <c r="X12" s="62">
        <f>SUM(X7:X11)</f>
        <v>113835.02460283125</v>
      </c>
      <c r="Y12" s="62">
        <f>SUM(Y7:Y11)</f>
        <v>20040</v>
      </c>
      <c r="Z12" s="62">
        <f>SUM(Z7:Z11)</f>
        <v>93795.024602831254</v>
      </c>
      <c r="AA12" s="63"/>
      <c r="AB12" s="63"/>
      <c r="AC12" s="64">
        <f>Z12/12/5</f>
        <v>1563.2504100471874</v>
      </c>
    </row>
    <row r="13" spans="1:29" ht="16" thickBot="1" x14ac:dyDescent="0.4">
      <c r="A13" s="40"/>
      <c r="B13" s="40"/>
      <c r="C13" s="40"/>
      <c r="D13" s="40"/>
      <c r="E13" s="40"/>
      <c r="F13" s="40"/>
      <c r="G13" s="40"/>
      <c r="H13" s="40"/>
      <c r="I13" s="41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1:29" ht="16" thickBot="1" x14ac:dyDescent="0.4">
      <c r="A14" s="66" t="s">
        <v>29</v>
      </c>
      <c r="B14" s="67">
        <f>C11-E12</f>
        <v>107975.02460283125</v>
      </c>
      <c r="C14" s="68"/>
      <c r="D14" s="68"/>
      <c r="E14" s="40"/>
      <c r="F14" s="40"/>
      <c r="G14" s="40"/>
      <c r="H14" s="40"/>
      <c r="I14" s="41"/>
      <c r="J14" s="40"/>
      <c r="K14" s="69" t="s">
        <v>29</v>
      </c>
      <c r="L14" s="70">
        <f>M11-O12</f>
        <v>98645.024602831254</v>
      </c>
      <c r="M14" s="68"/>
      <c r="N14" s="71">
        <f>L14-B14</f>
        <v>-9330</v>
      </c>
      <c r="O14" s="72">
        <f>L14/B14-1</f>
        <v>-8.6408871258134901E-2</v>
      </c>
      <c r="P14" s="40"/>
      <c r="Q14" s="40"/>
      <c r="R14" s="40"/>
      <c r="S14" s="41"/>
      <c r="T14" s="40"/>
      <c r="U14" s="69" t="s">
        <v>29</v>
      </c>
      <c r="V14" s="70">
        <f>W11-Y12</f>
        <v>118795.02460283125</v>
      </c>
      <c r="W14" s="68"/>
      <c r="X14" s="73">
        <f>V14-B14</f>
        <v>10820</v>
      </c>
      <c r="Y14" s="74">
        <f>B14/L14-1</f>
        <v>9.4581556825241275E-2</v>
      </c>
      <c r="Z14" s="40"/>
      <c r="AA14" s="40"/>
      <c r="AB14" s="40"/>
      <c r="AC14" s="41"/>
    </row>
    <row r="15" spans="1:29" ht="15.5" x14ac:dyDescent="0.35">
      <c r="A15" s="40"/>
      <c r="B15" s="40"/>
      <c r="C15" s="40"/>
      <c r="D15" s="40"/>
      <c r="E15" s="40"/>
      <c r="F15" s="40"/>
      <c r="G15" s="40"/>
      <c r="H15" s="40"/>
      <c r="I15" s="41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29" ht="15.5" hidden="1" x14ac:dyDescent="0.35">
      <c r="A16" s="40"/>
      <c r="D16" s="68"/>
      <c r="E16" s="40"/>
      <c r="F16" s="40"/>
      <c r="G16" s="40"/>
      <c r="H16" s="40"/>
      <c r="I16" s="41"/>
      <c r="J16" s="40"/>
      <c r="K16" s="40"/>
      <c r="N16" s="68"/>
      <c r="O16" s="40"/>
      <c r="P16" s="40"/>
      <c r="Q16" s="40"/>
      <c r="R16" s="40"/>
      <c r="S16" s="41"/>
      <c r="T16" s="40"/>
      <c r="U16" s="40"/>
      <c r="X16" s="68"/>
      <c r="Y16" s="40"/>
      <c r="Z16" s="40"/>
      <c r="AA16" s="40"/>
      <c r="AB16" s="40"/>
      <c r="AC16" s="41"/>
    </row>
    <row r="17" spans="1:29" ht="15.5" hidden="1" x14ac:dyDescent="0.35">
      <c r="A17" s="40"/>
      <c r="B17" s="40"/>
      <c r="C17" s="40"/>
      <c r="D17" s="41"/>
      <c r="E17" s="40"/>
      <c r="F17" s="40"/>
      <c r="G17" s="40"/>
      <c r="H17" s="40"/>
      <c r="I17" s="41"/>
      <c r="J17" s="40"/>
      <c r="K17" s="40"/>
      <c r="L17" s="40"/>
      <c r="M17" s="40"/>
      <c r="N17" s="41"/>
      <c r="O17" s="40"/>
      <c r="P17" s="40"/>
      <c r="Q17" s="40"/>
      <c r="R17" s="40"/>
      <c r="S17" s="41"/>
      <c r="T17" s="40"/>
      <c r="U17" s="40"/>
      <c r="V17" s="40"/>
      <c r="W17" s="40"/>
      <c r="X17" s="41"/>
      <c r="Y17" s="40"/>
      <c r="Z17" s="40"/>
      <c r="AA17" s="40"/>
      <c r="AB17" s="40"/>
      <c r="AC17" s="41"/>
    </row>
    <row r="18" spans="1:29" ht="15.5" hidden="1" x14ac:dyDescent="0.35">
      <c r="A18" s="40"/>
      <c r="B18" s="40"/>
      <c r="C18" s="40"/>
      <c r="D18" s="41"/>
      <c r="E18" s="40"/>
      <c r="F18" s="40"/>
      <c r="G18" s="40"/>
      <c r="H18" s="40"/>
      <c r="I18" s="41"/>
      <c r="J18" s="40"/>
      <c r="K18" s="40"/>
      <c r="L18" s="40"/>
      <c r="M18" s="40"/>
      <c r="N18" s="41"/>
      <c r="O18" s="40"/>
      <c r="P18" s="40"/>
      <c r="Q18" s="40"/>
      <c r="R18" s="75"/>
      <c r="S18" s="76"/>
      <c r="T18" s="75"/>
      <c r="U18" s="40"/>
      <c r="V18" s="40"/>
      <c r="W18" s="40"/>
      <c r="X18" s="41"/>
      <c r="Y18" s="40"/>
      <c r="Z18" s="40"/>
      <c r="AA18" s="40"/>
      <c r="AB18" s="75"/>
      <c r="AC18" s="76"/>
    </row>
    <row r="19" spans="1:29" ht="15.5" hidden="1" x14ac:dyDescent="0.35">
      <c r="A19" s="40"/>
      <c r="B19" s="77" t="s">
        <v>18</v>
      </c>
      <c r="C19" s="77" t="s">
        <v>19</v>
      </c>
      <c r="D19" s="77" t="s">
        <v>17</v>
      </c>
      <c r="E19" s="77" t="s">
        <v>6</v>
      </c>
      <c r="F19" s="77" t="s">
        <v>15</v>
      </c>
      <c r="G19" s="40"/>
      <c r="H19" s="40"/>
      <c r="I19" s="41"/>
      <c r="J19" s="40"/>
      <c r="K19" s="40"/>
      <c r="L19" s="77" t="s">
        <v>18</v>
      </c>
      <c r="M19" s="77" t="s">
        <v>19</v>
      </c>
      <c r="N19" s="77" t="s">
        <v>17</v>
      </c>
      <c r="O19" s="77" t="s">
        <v>6</v>
      </c>
      <c r="P19" s="77" t="s">
        <v>15</v>
      </c>
      <c r="Q19" s="40"/>
      <c r="R19" s="78" t="s">
        <v>36</v>
      </c>
      <c r="S19" s="78"/>
      <c r="T19" s="78"/>
      <c r="U19" s="40"/>
      <c r="V19" s="77" t="s">
        <v>18</v>
      </c>
      <c r="W19" s="77" t="s">
        <v>19</v>
      </c>
      <c r="X19" s="77" t="s">
        <v>17</v>
      </c>
      <c r="Y19" s="77" t="s">
        <v>6</v>
      </c>
      <c r="Z19" s="77" t="s">
        <v>15</v>
      </c>
      <c r="AA19" s="40"/>
      <c r="AB19" s="78" t="s">
        <v>36</v>
      </c>
      <c r="AC19" s="78"/>
    </row>
    <row r="20" spans="1:29" ht="15.5" hidden="1" x14ac:dyDescent="0.35">
      <c r="A20" s="40" t="s">
        <v>12</v>
      </c>
      <c r="B20" s="62">
        <f>C3</f>
        <v>25000</v>
      </c>
      <c r="C20" s="62">
        <f t="shared" ref="C20:C79" si="15">B20*(1+$C$4)</f>
        <v>25750</v>
      </c>
      <c r="D20" s="64">
        <f>IF(B20&lt;9999,69,IF(B20&lt;19999,109,IF(B20&lt;29999,189,IF(B20&lt;39999,269,IF(B20&lt;49999,349,IF(B20&lt;59999,429,IF(B20&lt;69999,509,IF(B20&lt;79999,589,IF(B20&lt;89999,669,IF(B20&lt;99999,749,IF(B20&lt;119999,829,IF(B20&lt;139999,909,IF(B20&lt;159999,989,IF(B20&lt;179999,1069,IF(B20&lt;199999,1149,IF(B20&lt;249999,1390,IF(B20&lt;299999,1590,IF(B20&lt;349999,1790,IF(B20&lt;399999,1990,IF(B20&lt;449999,2290,IF(B20&lt;499999,2590,IF(B20&lt;599999,2990,IF(B20&lt;699999,3390,IF(B20&lt;799999,3790,IF(B20&lt;899999,4190,IF(B20&lt;999999,4590))))))))))))))))))))))))))</f>
        <v>189</v>
      </c>
      <c r="E20" s="62">
        <f>C20-D20-B20</f>
        <v>561</v>
      </c>
      <c r="F20" s="63">
        <f>D20/(C20-B20)</f>
        <v>0.252</v>
      </c>
      <c r="G20" s="79"/>
      <c r="H20" s="40"/>
      <c r="I20" s="41"/>
      <c r="J20" s="40"/>
      <c r="K20" s="40" t="s">
        <v>12</v>
      </c>
      <c r="L20" s="62">
        <f>M3</f>
        <v>25000</v>
      </c>
      <c r="M20" s="62">
        <f t="shared" ref="M20:M51" si="16">L20*(1+$C$4)</f>
        <v>25750</v>
      </c>
      <c r="N20" s="64">
        <f>IF(L20&lt;2499,29,IF(L20&lt;4999,49,IF(L20&lt;9999,79,IF(L20&lt;24999,149,IF(L20&lt;49999,349,IF(L20&lt;99999,649,IF(L20&lt;249999,1299,IF(L20&lt;499999,2499,IF(L20&lt;999999,4999,)))))))))</f>
        <v>349</v>
      </c>
      <c r="O20" s="62">
        <f>M20-N20-L20</f>
        <v>401</v>
      </c>
      <c r="P20" s="63">
        <f>N20/(M20-L20)</f>
        <v>0.46533333333333332</v>
      </c>
      <c r="Q20" s="79"/>
      <c r="R20" s="80">
        <f>O20-E20</f>
        <v>-160</v>
      </c>
      <c r="S20" s="81"/>
      <c r="T20" s="81"/>
      <c r="U20" s="40" t="s">
        <v>12</v>
      </c>
      <c r="V20" s="62">
        <f>W3</f>
        <v>25000</v>
      </c>
      <c r="W20" s="62">
        <f t="shared" ref="W20:W51" si="17">V20*(1+$C$4)</f>
        <v>25750</v>
      </c>
      <c r="X20" s="64">
        <f>IF(V20&lt;2499,29,IF(V20&lt;4999,29,IF(V20&lt;9999,49,IF(V20&lt;24999,79,IF(V20&lt;49999,149,IF(V20&lt;99999,349,IF(V20&lt;249999,649,IF(V20&lt;499999,1299,IF(V20&lt;999999,2499,)))))))))</f>
        <v>149</v>
      </c>
      <c r="Y20" s="62">
        <f>W20-X20-V20</f>
        <v>601</v>
      </c>
      <c r="Z20" s="63">
        <f>X20/(W20-V20)</f>
        <v>0.19866666666666666</v>
      </c>
      <c r="AA20" s="79"/>
      <c r="AB20" s="80">
        <f>Y20-E20</f>
        <v>40</v>
      </c>
      <c r="AC20" s="81"/>
    </row>
    <row r="21" spans="1:29" ht="15.5" hidden="1" x14ac:dyDescent="0.35">
      <c r="A21" s="40"/>
      <c r="B21" s="62">
        <f t="shared" ref="B21:B79" si="18">C20</f>
        <v>25750</v>
      </c>
      <c r="C21" s="62">
        <f t="shared" si="15"/>
        <v>26522.5</v>
      </c>
      <c r="D21" s="64">
        <f t="shared" ref="D21:D78" si="19">IF(B21&lt;9999,69,IF(B21&lt;19999,109,IF(B21&lt;29999,189,IF(B21&lt;39999,269,IF(B21&lt;49999,349,IF(B21&lt;59999,429,IF(B21&lt;69999,509,IF(B21&lt;79999,589,IF(B21&lt;89999,669,IF(B21&lt;99999,749,IF(B21&lt;119999,829,IF(B21&lt;139999,909,IF(B21&lt;159999,989,IF(B21&lt;179999,1069,IF(B21&lt;199999,1149,IF(B21&lt;249999,1390,IF(B21&lt;299999,1590,IF(B21&lt;349999,1790,IF(B21&lt;399999,1990,IF(B21&lt;449999,2290,IF(B21&lt;499999,2590,IF(B21&lt;599999,2990,IF(B21&lt;699999,3390,IF(B21&lt;799999,3790,IF(B21&lt;899999,4190,IF(B21&lt;999999,4590))))))))))))))))))))))))))</f>
        <v>189</v>
      </c>
      <c r="E21" s="62">
        <f t="shared" ref="E21:E79" si="20">C21-D21-B21</f>
        <v>583.5</v>
      </c>
      <c r="F21" s="63">
        <f t="shared" ref="F21:F79" si="21">D21/(C21-B21)</f>
        <v>0.24466019417475729</v>
      </c>
      <c r="G21" s="79"/>
      <c r="H21" s="40"/>
      <c r="I21" s="41"/>
      <c r="J21" s="40"/>
      <c r="K21" s="40"/>
      <c r="L21" s="62">
        <f t="shared" ref="L21:L79" si="22">M20</f>
        <v>25750</v>
      </c>
      <c r="M21" s="62">
        <f t="shared" si="16"/>
        <v>26522.5</v>
      </c>
      <c r="N21" s="64">
        <f t="shared" ref="N21:N79" si="23">IF(L21&lt;2499,29,IF(L21&lt;4999,49,IF(L21&lt;9999,79,IF(L21&lt;24999,149,IF(L21&lt;49999,349,IF(L21&lt;99999,649,IF(L21&lt;249999,1299,IF(L21&lt;499999,2499,IF(L21&lt;999999,4999,)))))))))</f>
        <v>349</v>
      </c>
      <c r="O21" s="62">
        <f t="shared" ref="O21:O79" si="24">M21-N21-L21</f>
        <v>423.5</v>
      </c>
      <c r="P21" s="63">
        <f t="shared" ref="P21:P79" si="25">N21/(M21-L21)</f>
        <v>0.45177993527508092</v>
      </c>
      <c r="Q21" s="79"/>
      <c r="R21" s="80">
        <f t="shared" ref="R21:R79" si="26">O21-E21</f>
        <v>-160</v>
      </c>
      <c r="S21" s="81"/>
      <c r="T21" s="81"/>
      <c r="U21" s="40"/>
      <c r="V21" s="62">
        <f t="shared" ref="V21:V79" si="27">W20</f>
        <v>25750</v>
      </c>
      <c r="W21" s="62">
        <f t="shared" si="17"/>
        <v>26522.5</v>
      </c>
      <c r="X21" s="64">
        <f t="shared" ref="X21:X79" si="28">IF(V21&lt;2499,29,IF(V21&lt;4999,29,IF(V21&lt;9999,49,IF(V21&lt;24999,79,IF(V21&lt;49999,149,IF(V21&lt;99999,349,IF(V21&lt;249999,649,IF(V21&lt;499999,1299,IF(V21&lt;999999,2499,)))))))))</f>
        <v>149</v>
      </c>
      <c r="Y21" s="62">
        <f t="shared" ref="Y21:Y79" si="29">W21-X21-V21</f>
        <v>623.5</v>
      </c>
      <c r="Z21" s="63">
        <f t="shared" ref="Z21:Z79" si="30">X21/(W21-V21)</f>
        <v>0.19288025889967639</v>
      </c>
      <c r="AA21" s="79"/>
      <c r="AB21" s="80">
        <f t="shared" ref="AB21:AB79" si="31">Y21-E21</f>
        <v>40</v>
      </c>
      <c r="AC21" s="81"/>
    </row>
    <row r="22" spans="1:29" ht="15.5" hidden="1" x14ac:dyDescent="0.35">
      <c r="A22" s="40"/>
      <c r="B22" s="62">
        <f t="shared" si="18"/>
        <v>26522.5</v>
      </c>
      <c r="C22" s="62">
        <f t="shared" si="15"/>
        <v>27318.174999999999</v>
      </c>
      <c r="D22" s="64">
        <f t="shared" si="19"/>
        <v>189</v>
      </c>
      <c r="E22" s="62">
        <f t="shared" si="20"/>
        <v>606.67499999999927</v>
      </c>
      <c r="F22" s="63">
        <f t="shared" si="21"/>
        <v>0.23753416910170633</v>
      </c>
      <c r="G22" s="79"/>
      <c r="H22" s="40"/>
      <c r="I22" s="41"/>
      <c r="J22" s="40"/>
      <c r="K22" s="40"/>
      <c r="L22" s="62">
        <f t="shared" si="22"/>
        <v>26522.5</v>
      </c>
      <c r="M22" s="62">
        <f t="shared" si="16"/>
        <v>27318.174999999999</v>
      </c>
      <c r="N22" s="64">
        <f t="shared" si="23"/>
        <v>349</v>
      </c>
      <c r="O22" s="62">
        <f t="shared" si="24"/>
        <v>446.67499999999927</v>
      </c>
      <c r="P22" s="63">
        <f t="shared" si="25"/>
        <v>0.43862129638357411</v>
      </c>
      <c r="Q22" s="79"/>
      <c r="R22" s="80">
        <f t="shared" si="26"/>
        <v>-160</v>
      </c>
      <c r="S22" s="81"/>
      <c r="T22" s="81"/>
      <c r="U22" s="40"/>
      <c r="V22" s="62">
        <f t="shared" si="27"/>
        <v>26522.5</v>
      </c>
      <c r="W22" s="62">
        <f t="shared" si="17"/>
        <v>27318.174999999999</v>
      </c>
      <c r="X22" s="64">
        <f t="shared" si="28"/>
        <v>149</v>
      </c>
      <c r="Y22" s="62">
        <f t="shared" si="29"/>
        <v>646.67499999999927</v>
      </c>
      <c r="Z22" s="63">
        <f t="shared" si="30"/>
        <v>0.18726238728123937</v>
      </c>
      <c r="AA22" s="79"/>
      <c r="AB22" s="80">
        <f t="shared" si="31"/>
        <v>40</v>
      </c>
      <c r="AC22" s="81"/>
    </row>
    <row r="23" spans="1:29" ht="15.5" hidden="1" x14ac:dyDescent="0.35">
      <c r="A23" s="40"/>
      <c r="B23" s="62">
        <f t="shared" si="18"/>
        <v>27318.174999999999</v>
      </c>
      <c r="C23" s="62">
        <f t="shared" si="15"/>
        <v>28137.720249999998</v>
      </c>
      <c r="D23" s="64">
        <f t="shared" si="19"/>
        <v>189</v>
      </c>
      <c r="E23" s="62">
        <f t="shared" si="20"/>
        <v>630.54524999999921</v>
      </c>
      <c r="F23" s="63">
        <f t="shared" si="21"/>
        <v>0.23061569815699642</v>
      </c>
      <c r="G23" s="79"/>
      <c r="H23" s="40"/>
      <c r="I23" s="41"/>
      <c r="J23" s="40"/>
      <c r="K23" s="40"/>
      <c r="L23" s="62">
        <f t="shared" si="22"/>
        <v>27318.174999999999</v>
      </c>
      <c r="M23" s="62">
        <f t="shared" si="16"/>
        <v>28137.720249999998</v>
      </c>
      <c r="N23" s="64">
        <f t="shared" si="23"/>
        <v>349</v>
      </c>
      <c r="O23" s="62">
        <f t="shared" si="24"/>
        <v>470.54524999999921</v>
      </c>
      <c r="P23" s="63">
        <f t="shared" si="25"/>
        <v>0.42584591881900402</v>
      </c>
      <c r="Q23" s="79"/>
      <c r="R23" s="80">
        <f t="shared" si="26"/>
        <v>-160</v>
      </c>
      <c r="S23" s="81"/>
      <c r="T23" s="81"/>
      <c r="U23" s="40"/>
      <c r="V23" s="62">
        <f t="shared" si="27"/>
        <v>27318.174999999999</v>
      </c>
      <c r="W23" s="62">
        <f t="shared" si="17"/>
        <v>28137.720249999998</v>
      </c>
      <c r="X23" s="64">
        <f t="shared" si="28"/>
        <v>149</v>
      </c>
      <c r="Y23" s="62">
        <f t="shared" si="29"/>
        <v>670.54524999999921</v>
      </c>
      <c r="Z23" s="63">
        <f t="shared" si="30"/>
        <v>0.18180814299149453</v>
      </c>
      <c r="AA23" s="79"/>
      <c r="AB23" s="80">
        <f t="shared" si="31"/>
        <v>40</v>
      </c>
      <c r="AC23" s="81"/>
    </row>
    <row r="24" spans="1:29" ht="15.5" hidden="1" x14ac:dyDescent="0.35">
      <c r="A24" s="40"/>
      <c r="B24" s="62">
        <f t="shared" si="18"/>
        <v>28137.720249999998</v>
      </c>
      <c r="C24" s="62">
        <f t="shared" si="15"/>
        <v>28981.851857499998</v>
      </c>
      <c r="D24" s="64">
        <f t="shared" si="19"/>
        <v>189</v>
      </c>
      <c r="E24" s="62">
        <f t="shared" si="20"/>
        <v>655.13160749999952</v>
      </c>
      <c r="F24" s="63">
        <f t="shared" si="21"/>
        <v>0.22389873607475372</v>
      </c>
      <c r="G24" s="79"/>
      <c r="H24" s="40"/>
      <c r="I24" s="41"/>
      <c r="J24" s="40"/>
      <c r="K24" s="40"/>
      <c r="L24" s="62">
        <f t="shared" si="22"/>
        <v>28137.720249999998</v>
      </c>
      <c r="M24" s="62">
        <f t="shared" si="16"/>
        <v>28981.851857499998</v>
      </c>
      <c r="N24" s="64">
        <f t="shared" si="23"/>
        <v>349</v>
      </c>
      <c r="O24" s="62">
        <f t="shared" si="24"/>
        <v>495.13160749999952</v>
      </c>
      <c r="P24" s="63">
        <f t="shared" si="25"/>
        <v>0.41344263963010081</v>
      </c>
      <c r="Q24" s="79"/>
      <c r="R24" s="80">
        <f t="shared" si="26"/>
        <v>-160</v>
      </c>
      <c r="S24" s="81"/>
      <c r="T24" s="81"/>
      <c r="U24" s="40"/>
      <c r="V24" s="62">
        <f t="shared" si="27"/>
        <v>28137.720249999998</v>
      </c>
      <c r="W24" s="62">
        <f t="shared" si="17"/>
        <v>28981.851857499998</v>
      </c>
      <c r="X24" s="64">
        <f t="shared" si="28"/>
        <v>149</v>
      </c>
      <c r="Y24" s="62">
        <f t="shared" si="29"/>
        <v>695.13160749999952</v>
      </c>
      <c r="Z24" s="63">
        <f t="shared" si="30"/>
        <v>0.17651276018591697</v>
      </c>
      <c r="AA24" s="79"/>
      <c r="AB24" s="80">
        <f t="shared" si="31"/>
        <v>40</v>
      </c>
      <c r="AC24" s="81"/>
    </row>
    <row r="25" spans="1:29" ht="15.5" hidden="1" x14ac:dyDescent="0.35">
      <c r="A25" s="40"/>
      <c r="B25" s="62">
        <f t="shared" si="18"/>
        <v>28981.851857499998</v>
      </c>
      <c r="C25" s="62">
        <f t="shared" si="15"/>
        <v>29851.307413225</v>
      </c>
      <c r="D25" s="64">
        <f t="shared" si="19"/>
        <v>189</v>
      </c>
      <c r="E25" s="62">
        <f t="shared" si="20"/>
        <v>680.45555572500234</v>
      </c>
      <c r="F25" s="63">
        <f t="shared" si="21"/>
        <v>0.21737741366480873</v>
      </c>
      <c r="G25" s="79"/>
      <c r="H25" s="40"/>
      <c r="I25" s="41"/>
      <c r="J25" s="40"/>
      <c r="K25" s="40"/>
      <c r="L25" s="62">
        <f t="shared" si="22"/>
        <v>28981.851857499998</v>
      </c>
      <c r="M25" s="62">
        <f t="shared" si="16"/>
        <v>29851.307413225</v>
      </c>
      <c r="N25" s="64">
        <f t="shared" si="23"/>
        <v>349</v>
      </c>
      <c r="O25" s="62">
        <f t="shared" si="24"/>
        <v>520.45555572500234</v>
      </c>
      <c r="P25" s="63">
        <f t="shared" si="25"/>
        <v>0.40140062100009655</v>
      </c>
      <c r="Q25" s="79"/>
      <c r="R25" s="80">
        <f t="shared" si="26"/>
        <v>-160</v>
      </c>
      <c r="S25" s="81"/>
      <c r="T25" s="81"/>
      <c r="U25" s="40"/>
      <c r="V25" s="62">
        <f t="shared" si="27"/>
        <v>28981.851857499998</v>
      </c>
      <c r="W25" s="62">
        <f t="shared" si="17"/>
        <v>29851.307413225</v>
      </c>
      <c r="X25" s="64">
        <f t="shared" si="28"/>
        <v>149</v>
      </c>
      <c r="Y25" s="62">
        <f t="shared" si="29"/>
        <v>720.45555572500234</v>
      </c>
      <c r="Z25" s="63">
        <f t="shared" si="30"/>
        <v>0.17137161183098679</v>
      </c>
      <c r="AA25" s="79"/>
      <c r="AB25" s="80">
        <f t="shared" si="31"/>
        <v>40</v>
      </c>
      <c r="AC25" s="81"/>
    </row>
    <row r="26" spans="1:29" ht="15.5" hidden="1" x14ac:dyDescent="0.35">
      <c r="A26" s="40"/>
      <c r="B26" s="62">
        <f t="shared" si="18"/>
        <v>29851.307413225</v>
      </c>
      <c r="C26" s="62">
        <f t="shared" si="15"/>
        <v>30746.84663562175</v>
      </c>
      <c r="D26" s="64">
        <f t="shared" si="19"/>
        <v>189</v>
      </c>
      <c r="E26" s="62">
        <f t="shared" si="20"/>
        <v>706.53922239675012</v>
      </c>
      <c r="F26" s="63">
        <f t="shared" si="21"/>
        <v>0.21104603268428088</v>
      </c>
      <c r="G26" s="79"/>
      <c r="H26" s="40"/>
      <c r="I26" s="41"/>
      <c r="J26" s="40"/>
      <c r="K26" s="40"/>
      <c r="L26" s="62">
        <f t="shared" si="22"/>
        <v>29851.307413225</v>
      </c>
      <c r="M26" s="62">
        <f t="shared" si="16"/>
        <v>30746.84663562175</v>
      </c>
      <c r="N26" s="64">
        <f t="shared" si="23"/>
        <v>349</v>
      </c>
      <c r="O26" s="62">
        <f t="shared" si="24"/>
        <v>546.53922239675012</v>
      </c>
      <c r="P26" s="63">
        <f t="shared" si="25"/>
        <v>0.38970934077679376</v>
      </c>
      <c r="Q26" s="79"/>
      <c r="R26" s="80">
        <f t="shared" si="26"/>
        <v>-160</v>
      </c>
      <c r="S26" s="81"/>
      <c r="T26" s="81"/>
      <c r="U26" s="40"/>
      <c r="V26" s="62">
        <f t="shared" si="27"/>
        <v>29851.307413225</v>
      </c>
      <c r="W26" s="62">
        <f t="shared" si="17"/>
        <v>30746.84663562175</v>
      </c>
      <c r="X26" s="64">
        <f t="shared" si="28"/>
        <v>149</v>
      </c>
      <c r="Y26" s="62">
        <f t="shared" si="29"/>
        <v>746.53922239675012</v>
      </c>
      <c r="Z26" s="63">
        <f t="shared" si="30"/>
        <v>0.16638020566115264</v>
      </c>
      <c r="AA26" s="79"/>
      <c r="AB26" s="80">
        <f t="shared" si="31"/>
        <v>40</v>
      </c>
      <c r="AC26" s="81"/>
    </row>
    <row r="27" spans="1:29" ht="15.5" hidden="1" x14ac:dyDescent="0.35">
      <c r="A27" s="40"/>
      <c r="B27" s="62">
        <f t="shared" si="18"/>
        <v>30746.84663562175</v>
      </c>
      <c r="C27" s="62">
        <f t="shared" si="15"/>
        <v>31669.252034690402</v>
      </c>
      <c r="D27" s="64">
        <f t="shared" si="19"/>
        <v>269</v>
      </c>
      <c r="E27" s="62">
        <f t="shared" si="20"/>
        <v>653.4053990686516</v>
      </c>
      <c r="F27" s="63">
        <f t="shared" si="21"/>
        <v>0.29162882206848317</v>
      </c>
      <c r="G27" s="79"/>
      <c r="H27" s="40"/>
      <c r="I27" s="41"/>
      <c r="J27" s="40"/>
      <c r="K27" s="40"/>
      <c r="L27" s="62">
        <f t="shared" si="22"/>
        <v>30746.84663562175</v>
      </c>
      <c r="M27" s="62">
        <f t="shared" si="16"/>
        <v>31669.252034690402</v>
      </c>
      <c r="N27" s="64">
        <f t="shared" si="23"/>
        <v>349</v>
      </c>
      <c r="O27" s="62">
        <f t="shared" si="24"/>
        <v>573.4053990686516</v>
      </c>
      <c r="P27" s="63">
        <f t="shared" si="25"/>
        <v>0.37835858327844096</v>
      </c>
      <c r="Q27" s="79"/>
      <c r="R27" s="80">
        <f t="shared" si="26"/>
        <v>-80</v>
      </c>
      <c r="S27" s="81"/>
      <c r="T27" s="81"/>
      <c r="U27" s="40"/>
      <c r="V27" s="62">
        <f t="shared" si="27"/>
        <v>30746.84663562175</v>
      </c>
      <c r="W27" s="62">
        <f t="shared" si="17"/>
        <v>31669.252034690402</v>
      </c>
      <c r="X27" s="64">
        <f t="shared" si="28"/>
        <v>149</v>
      </c>
      <c r="Y27" s="62">
        <f t="shared" si="29"/>
        <v>773.4053990686516</v>
      </c>
      <c r="Z27" s="63">
        <f t="shared" si="30"/>
        <v>0.16153418025354643</v>
      </c>
      <c r="AA27" s="79"/>
      <c r="AB27" s="80">
        <f t="shared" si="31"/>
        <v>120</v>
      </c>
      <c r="AC27" s="81"/>
    </row>
    <row r="28" spans="1:29" ht="15.5" hidden="1" x14ac:dyDescent="0.35">
      <c r="A28" s="40"/>
      <c r="B28" s="62">
        <f t="shared" si="18"/>
        <v>31669.252034690402</v>
      </c>
      <c r="C28" s="62">
        <f t="shared" si="15"/>
        <v>32619.329595731117</v>
      </c>
      <c r="D28" s="64">
        <f t="shared" si="19"/>
        <v>269</v>
      </c>
      <c r="E28" s="62">
        <f t="shared" si="20"/>
        <v>681.0775610407145</v>
      </c>
      <c r="F28" s="63">
        <f t="shared" si="21"/>
        <v>0.28313477870726422</v>
      </c>
      <c r="G28" s="79"/>
      <c r="H28" s="40"/>
      <c r="I28" s="41"/>
      <c r="J28" s="40"/>
      <c r="K28" s="40"/>
      <c r="L28" s="62">
        <f t="shared" si="22"/>
        <v>31669.252034690402</v>
      </c>
      <c r="M28" s="62">
        <f t="shared" si="16"/>
        <v>32619.329595731117</v>
      </c>
      <c r="N28" s="64">
        <f t="shared" si="23"/>
        <v>349</v>
      </c>
      <c r="O28" s="62">
        <f t="shared" si="24"/>
        <v>601.0775610407145</v>
      </c>
      <c r="P28" s="63">
        <f t="shared" si="25"/>
        <v>0.36733843036741715</v>
      </c>
      <c r="Q28" s="79"/>
      <c r="R28" s="80">
        <f t="shared" si="26"/>
        <v>-80</v>
      </c>
      <c r="S28" s="81"/>
      <c r="T28" s="81"/>
      <c r="U28" s="40"/>
      <c r="V28" s="62">
        <f t="shared" si="27"/>
        <v>31669.252034690402</v>
      </c>
      <c r="W28" s="62">
        <f t="shared" si="17"/>
        <v>32619.329595731117</v>
      </c>
      <c r="X28" s="64">
        <f t="shared" si="28"/>
        <v>149</v>
      </c>
      <c r="Y28" s="62">
        <f t="shared" si="29"/>
        <v>801.0775610407145</v>
      </c>
      <c r="Z28" s="63">
        <f t="shared" si="30"/>
        <v>0.15682930121703481</v>
      </c>
      <c r="AA28" s="79"/>
      <c r="AB28" s="80">
        <f t="shared" si="31"/>
        <v>120</v>
      </c>
      <c r="AC28" s="81"/>
    </row>
    <row r="29" spans="1:29" ht="15.5" hidden="1" x14ac:dyDescent="0.35">
      <c r="A29" s="40"/>
      <c r="B29" s="62">
        <f t="shared" si="18"/>
        <v>32619.329595731117</v>
      </c>
      <c r="C29" s="62">
        <f t="shared" si="15"/>
        <v>33597.909483603049</v>
      </c>
      <c r="D29" s="64">
        <f t="shared" si="19"/>
        <v>269</v>
      </c>
      <c r="E29" s="62">
        <f t="shared" si="20"/>
        <v>709.57988787193244</v>
      </c>
      <c r="F29" s="63">
        <f t="shared" si="21"/>
        <v>0.27488813466724776</v>
      </c>
      <c r="G29" s="79"/>
      <c r="H29" s="40"/>
      <c r="I29" s="41"/>
      <c r="J29" s="40"/>
      <c r="K29" s="40"/>
      <c r="L29" s="62">
        <f t="shared" si="22"/>
        <v>32619.329595731117</v>
      </c>
      <c r="M29" s="62">
        <f t="shared" si="16"/>
        <v>33597.909483603049</v>
      </c>
      <c r="N29" s="64">
        <f t="shared" si="23"/>
        <v>349</v>
      </c>
      <c r="O29" s="62">
        <f t="shared" si="24"/>
        <v>629.57988787193244</v>
      </c>
      <c r="P29" s="63">
        <f t="shared" si="25"/>
        <v>0.35663925278390141</v>
      </c>
      <c r="Q29" s="79"/>
      <c r="R29" s="80">
        <f t="shared" si="26"/>
        <v>-80</v>
      </c>
      <c r="S29" s="76"/>
      <c r="T29" s="75"/>
      <c r="U29" s="40"/>
      <c r="V29" s="62">
        <f t="shared" si="27"/>
        <v>32619.329595731117</v>
      </c>
      <c r="W29" s="62">
        <f t="shared" si="17"/>
        <v>33597.909483603049</v>
      </c>
      <c r="X29" s="64">
        <f t="shared" si="28"/>
        <v>149</v>
      </c>
      <c r="Y29" s="62">
        <f t="shared" si="29"/>
        <v>829.57988787193244</v>
      </c>
      <c r="Z29" s="63">
        <f t="shared" si="30"/>
        <v>0.15226145749226735</v>
      </c>
      <c r="AA29" s="79"/>
      <c r="AB29" s="80">
        <f t="shared" si="31"/>
        <v>120</v>
      </c>
      <c r="AC29" s="76"/>
    </row>
    <row r="30" spans="1:29" ht="15.5" hidden="1" x14ac:dyDescent="0.35">
      <c r="A30" s="40"/>
      <c r="B30" s="62">
        <f t="shared" si="18"/>
        <v>33597.909483603049</v>
      </c>
      <c r="C30" s="62">
        <f t="shared" si="15"/>
        <v>34605.846768111143</v>
      </c>
      <c r="D30" s="64">
        <f t="shared" si="19"/>
        <v>269</v>
      </c>
      <c r="E30" s="62">
        <f t="shared" si="20"/>
        <v>738.93728450809431</v>
      </c>
      <c r="F30" s="63">
        <f t="shared" si="21"/>
        <v>0.26688168414295799</v>
      </c>
      <c r="G30" s="79"/>
      <c r="H30" s="40"/>
      <c r="I30" s="41"/>
      <c r="J30" s="40"/>
      <c r="K30" s="40"/>
      <c r="L30" s="62">
        <f t="shared" si="22"/>
        <v>33597.909483603049</v>
      </c>
      <c r="M30" s="62">
        <f t="shared" si="16"/>
        <v>34605.846768111143</v>
      </c>
      <c r="N30" s="64">
        <f t="shared" si="23"/>
        <v>349</v>
      </c>
      <c r="O30" s="62">
        <f t="shared" si="24"/>
        <v>658.93728450809431</v>
      </c>
      <c r="P30" s="63">
        <f t="shared" si="25"/>
        <v>0.34625170173194175</v>
      </c>
      <c r="Q30" s="79"/>
      <c r="R30" s="80">
        <f t="shared" si="26"/>
        <v>-80</v>
      </c>
      <c r="S30" s="41"/>
      <c r="T30" s="40"/>
      <c r="U30" s="40"/>
      <c r="V30" s="62">
        <f t="shared" si="27"/>
        <v>33597.909483603049</v>
      </c>
      <c r="W30" s="62">
        <f t="shared" si="17"/>
        <v>34605.846768111143</v>
      </c>
      <c r="X30" s="64">
        <f t="shared" si="28"/>
        <v>149</v>
      </c>
      <c r="Y30" s="62">
        <f t="shared" si="29"/>
        <v>858.93728450809431</v>
      </c>
      <c r="Z30" s="63">
        <f t="shared" si="30"/>
        <v>0.14782665775948231</v>
      </c>
      <c r="AA30" s="79"/>
      <c r="AB30" s="80">
        <f t="shared" si="31"/>
        <v>120</v>
      </c>
      <c r="AC30" s="41"/>
    </row>
    <row r="31" spans="1:29" ht="15.5" hidden="1" x14ac:dyDescent="0.35">
      <c r="A31" s="40" t="s">
        <v>13</v>
      </c>
      <c r="B31" s="62">
        <f t="shared" si="18"/>
        <v>34605.846768111143</v>
      </c>
      <c r="C31" s="62">
        <f t="shared" si="15"/>
        <v>35644.02217115448</v>
      </c>
      <c r="D31" s="64">
        <f t="shared" si="19"/>
        <v>269</v>
      </c>
      <c r="E31" s="62">
        <f t="shared" si="20"/>
        <v>769.1754030433367</v>
      </c>
      <c r="F31" s="63">
        <f t="shared" si="21"/>
        <v>0.25910843120675542</v>
      </c>
      <c r="G31" s="79"/>
      <c r="H31" s="40"/>
      <c r="I31" s="41"/>
      <c r="J31" s="40"/>
      <c r="K31" s="40" t="s">
        <v>13</v>
      </c>
      <c r="L31" s="62">
        <f t="shared" si="22"/>
        <v>34605.846768111143</v>
      </c>
      <c r="M31" s="62">
        <f t="shared" si="16"/>
        <v>35644.02217115448</v>
      </c>
      <c r="N31" s="64">
        <f t="shared" si="23"/>
        <v>349</v>
      </c>
      <c r="O31" s="62">
        <f t="shared" si="24"/>
        <v>689.1754030433367</v>
      </c>
      <c r="P31" s="63">
        <f t="shared" si="25"/>
        <v>0.33616670071062321</v>
      </c>
      <c r="Q31" s="79"/>
      <c r="R31" s="80">
        <f t="shared" si="26"/>
        <v>-80</v>
      </c>
      <c r="S31" s="41"/>
      <c r="T31" s="40"/>
      <c r="U31" s="40" t="s">
        <v>13</v>
      </c>
      <c r="V31" s="62">
        <f t="shared" si="27"/>
        <v>34605.846768111143</v>
      </c>
      <c r="W31" s="62">
        <f t="shared" si="17"/>
        <v>35644.02217115448</v>
      </c>
      <c r="X31" s="64">
        <f t="shared" si="28"/>
        <v>149</v>
      </c>
      <c r="Y31" s="62">
        <f t="shared" si="29"/>
        <v>889.1754030433367</v>
      </c>
      <c r="Z31" s="63">
        <f t="shared" si="30"/>
        <v>0.14352102695095376</v>
      </c>
      <c r="AA31" s="79"/>
      <c r="AB31" s="80">
        <f t="shared" si="31"/>
        <v>120</v>
      </c>
      <c r="AC31" s="41"/>
    </row>
    <row r="32" spans="1:29" ht="15.5" hidden="1" x14ac:dyDescent="0.35">
      <c r="A32" s="55" t="s">
        <v>20</v>
      </c>
      <c r="B32" s="62">
        <f t="shared" si="18"/>
        <v>35644.02217115448</v>
      </c>
      <c r="C32" s="62">
        <f t="shared" si="15"/>
        <v>36713.342836289114</v>
      </c>
      <c r="D32" s="64">
        <f t="shared" si="19"/>
        <v>269</v>
      </c>
      <c r="E32" s="62">
        <f t="shared" si="20"/>
        <v>800.3206651346336</v>
      </c>
      <c r="F32" s="63">
        <f t="shared" si="21"/>
        <v>0.25156158369587983</v>
      </c>
      <c r="G32" s="79"/>
      <c r="H32" s="40"/>
      <c r="I32" s="41"/>
      <c r="J32" s="40"/>
      <c r="K32" s="55" t="s">
        <v>20</v>
      </c>
      <c r="L32" s="62">
        <f t="shared" si="22"/>
        <v>35644.02217115448</v>
      </c>
      <c r="M32" s="62">
        <f t="shared" si="16"/>
        <v>36713.342836289114</v>
      </c>
      <c r="N32" s="64">
        <f t="shared" si="23"/>
        <v>349</v>
      </c>
      <c r="O32" s="62">
        <f t="shared" si="24"/>
        <v>720.3206651346336</v>
      </c>
      <c r="P32" s="63">
        <f t="shared" si="25"/>
        <v>0.32637543758313031</v>
      </c>
      <c r="Q32" s="79"/>
      <c r="R32" s="80">
        <f t="shared" si="26"/>
        <v>-80</v>
      </c>
      <c r="U32" s="55" t="s">
        <v>20</v>
      </c>
      <c r="V32" s="62">
        <f t="shared" si="27"/>
        <v>35644.02217115448</v>
      </c>
      <c r="W32" s="62">
        <f t="shared" si="17"/>
        <v>36713.342836289114</v>
      </c>
      <c r="X32" s="64">
        <f t="shared" si="28"/>
        <v>149</v>
      </c>
      <c r="Y32" s="62">
        <f t="shared" si="29"/>
        <v>920.3206651346336</v>
      </c>
      <c r="Z32" s="63">
        <f t="shared" si="30"/>
        <v>0.13934080286500405</v>
      </c>
      <c r="AA32" s="79"/>
      <c r="AB32" s="80">
        <f t="shared" si="31"/>
        <v>120</v>
      </c>
    </row>
    <row r="33" spans="1:29" ht="15.5" hidden="1" x14ac:dyDescent="0.35">
      <c r="A33" s="40"/>
      <c r="B33" s="62">
        <f t="shared" si="18"/>
        <v>36713.342836289114</v>
      </c>
      <c r="C33" s="62">
        <f t="shared" si="15"/>
        <v>37814.743121377789</v>
      </c>
      <c r="D33" s="64">
        <f t="shared" si="19"/>
        <v>269</v>
      </c>
      <c r="E33" s="62">
        <f t="shared" si="20"/>
        <v>832.40028508867545</v>
      </c>
      <c r="F33" s="63">
        <f t="shared" si="21"/>
        <v>0.24423454727755259</v>
      </c>
      <c r="G33" s="79"/>
      <c r="H33" s="40"/>
      <c r="I33" s="41"/>
      <c r="J33" s="40"/>
      <c r="K33" s="40"/>
      <c r="L33" s="62">
        <f t="shared" si="22"/>
        <v>36713.342836289114</v>
      </c>
      <c r="M33" s="62">
        <f t="shared" si="16"/>
        <v>37814.743121377789</v>
      </c>
      <c r="N33" s="64">
        <f t="shared" si="23"/>
        <v>349</v>
      </c>
      <c r="O33" s="62">
        <f t="shared" si="24"/>
        <v>752.40028508867545</v>
      </c>
      <c r="P33" s="63">
        <f t="shared" si="25"/>
        <v>0.31686935687682471</v>
      </c>
      <c r="Q33" s="79"/>
      <c r="R33" s="80">
        <f t="shared" si="26"/>
        <v>-80</v>
      </c>
      <c r="U33" s="40"/>
      <c r="V33" s="62">
        <f t="shared" si="27"/>
        <v>36713.342836289114</v>
      </c>
      <c r="W33" s="62">
        <f t="shared" si="17"/>
        <v>37814.743121377789</v>
      </c>
      <c r="X33" s="64">
        <f t="shared" si="28"/>
        <v>149</v>
      </c>
      <c r="Y33" s="62">
        <f t="shared" si="29"/>
        <v>952.40028508867545</v>
      </c>
      <c r="Z33" s="63">
        <f t="shared" si="30"/>
        <v>0.13528233287864436</v>
      </c>
      <c r="AA33" s="79"/>
      <c r="AB33" s="80">
        <f t="shared" si="31"/>
        <v>120</v>
      </c>
    </row>
    <row r="34" spans="1:29" ht="15.5" hidden="1" x14ac:dyDescent="0.35">
      <c r="A34" s="40"/>
      <c r="B34" s="62">
        <f t="shared" si="18"/>
        <v>37814.743121377789</v>
      </c>
      <c r="C34" s="62">
        <f t="shared" si="15"/>
        <v>38949.185415019121</v>
      </c>
      <c r="D34" s="64">
        <f t="shared" si="19"/>
        <v>269</v>
      </c>
      <c r="E34" s="62">
        <f t="shared" si="20"/>
        <v>865.44229364133207</v>
      </c>
      <c r="F34" s="63">
        <f t="shared" si="21"/>
        <v>0.23712091968694501</v>
      </c>
      <c r="G34" s="79"/>
      <c r="H34" s="40"/>
      <c r="I34" s="41"/>
      <c r="J34" s="40"/>
      <c r="K34" s="40"/>
      <c r="L34" s="62">
        <f t="shared" si="22"/>
        <v>37814.743121377789</v>
      </c>
      <c r="M34" s="62">
        <f t="shared" si="16"/>
        <v>38949.185415019121</v>
      </c>
      <c r="N34" s="64">
        <f t="shared" si="23"/>
        <v>349</v>
      </c>
      <c r="O34" s="62">
        <f t="shared" si="24"/>
        <v>785.44229364133207</v>
      </c>
      <c r="P34" s="63">
        <f t="shared" si="25"/>
        <v>0.30764015230759784</v>
      </c>
      <c r="Q34" s="79"/>
      <c r="R34" s="80">
        <f t="shared" si="26"/>
        <v>-80</v>
      </c>
      <c r="U34" s="40"/>
      <c r="V34" s="62">
        <f t="shared" si="27"/>
        <v>37814.743121377789</v>
      </c>
      <c r="W34" s="62">
        <f t="shared" si="17"/>
        <v>38949.185415019121</v>
      </c>
      <c r="X34" s="64">
        <f t="shared" si="28"/>
        <v>149</v>
      </c>
      <c r="Y34" s="62">
        <f t="shared" si="29"/>
        <v>985.44229364133207</v>
      </c>
      <c r="Z34" s="63">
        <f t="shared" si="30"/>
        <v>0.13134207075596582</v>
      </c>
      <c r="AA34" s="79"/>
      <c r="AB34" s="80">
        <f t="shared" si="31"/>
        <v>120</v>
      </c>
    </row>
    <row r="35" spans="1:29" ht="15.5" hidden="1" x14ac:dyDescent="0.35">
      <c r="A35" s="40"/>
      <c r="B35" s="62">
        <f t="shared" si="18"/>
        <v>38949.185415019121</v>
      </c>
      <c r="C35" s="62">
        <f t="shared" si="15"/>
        <v>40117.660977469699</v>
      </c>
      <c r="D35" s="64">
        <f t="shared" si="19"/>
        <v>269</v>
      </c>
      <c r="E35" s="62">
        <f t="shared" si="20"/>
        <v>899.47556245057785</v>
      </c>
      <c r="F35" s="63">
        <f t="shared" si="21"/>
        <v>0.23021448513295517</v>
      </c>
      <c r="G35" s="79"/>
      <c r="H35" s="40"/>
      <c r="I35" s="41"/>
      <c r="J35" s="40"/>
      <c r="K35" s="40"/>
      <c r="L35" s="62">
        <f t="shared" si="22"/>
        <v>38949.185415019121</v>
      </c>
      <c r="M35" s="62">
        <f t="shared" si="16"/>
        <v>40117.660977469699</v>
      </c>
      <c r="N35" s="64">
        <f t="shared" si="23"/>
        <v>349</v>
      </c>
      <c r="O35" s="62">
        <f t="shared" si="24"/>
        <v>819.47556245057785</v>
      </c>
      <c r="P35" s="63">
        <f t="shared" si="25"/>
        <v>0.29867975952193815</v>
      </c>
      <c r="Q35" s="79"/>
      <c r="R35" s="80">
        <f t="shared" si="26"/>
        <v>-80</v>
      </c>
      <c r="U35" s="40"/>
      <c r="V35" s="62">
        <f t="shared" si="27"/>
        <v>38949.185415019121</v>
      </c>
      <c r="W35" s="62">
        <f t="shared" si="17"/>
        <v>40117.660977469699</v>
      </c>
      <c r="X35" s="64">
        <f t="shared" si="28"/>
        <v>149</v>
      </c>
      <c r="Y35" s="62">
        <f t="shared" si="29"/>
        <v>1019.4755624505779</v>
      </c>
      <c r="Z35" s="63">
        <f t="shared" si="30"/>
        <v>0.12751657354948076</v>
      </c>
      <c r="AA35" s="79"/>
      <c r="AB35" s="80">
        <f t="shared" si="31"/>
        <v>120</v>
      </c>
    </row>
    <row r="36" spans="1:29" ht="15.5" hidden="1" x14ac:dyDescent="0.35">
      <c r="A36" s="40"/>
      <c r="B36" s="62">
        <f t="shared" si="18"/>
        <v>40117.660977469699</v>
      </c>
      <c r="C36" s="62">
        <f t="shared" si="15"/>
        <v>41321.190806793791</v>
      </c>
      <c r="D36" s="64">
        <f t="shared" si="19"/>
        <v>349</v>
      </c>
      <c r="E36" s="62">
        <f t="shared" si="20"/>
        <v>854.52982932409213</v>
      </c>
      <c r="F36" s="63">
        <f t="shared" si="21"/>
        <v>0.28998034905042613</v>
      </c>
      <c r="G36" s="79"/>
      <c r="H36" s="40"/>
      <c r="I36" s="41"/>
      <c r="J36" s="40"/>
      <c r="K36" s="40"/>
      <c r="L36" s="62">
        <f t="shared" si="22"/>
        <v>40117.660977469699</v>
      </c>
      <c r="M36" s="62">
        <f t="shared" si="16"/>
        <v>41321.190806793791</v>
      </c>
      <c r="N36" s="64">
        <f t="shared" si="23"/>
        <v>349</v>
      </c>
      <c r="O36" s="62">
        <f t="shared" si="24"/>
        <v>854.52982932409213</v>
      </c>
      <c r="P36" s="63">
        <f t="shared" si="25"/>
        <v>0.28998034905042613</v>
      </c>
      <c r="Q36" s="79"/>
      <c r="R36" s="80">
        <f t="shared" si="26"/>
        <v>0</v>
      </c>
      <c r="U36" s="40"/>
      <c r="V36" s="62">
        <f t="shared" si="27"/>
        <v>40117.660977469699</v>
      </c>
      <c r="W36" s="62">
        <f t="shared" si="17"/>
        <v>41321.190806793791</v>
      </c>
      <c r="X36" s="64">
        <f t="shared" si="28"/>
        <v>149</v>
      </c>
      <c r="Y36" s="62">
        <f t="shared" si="29"/>
        <v>1054.5298293240921</v>
      </c>
      <c r="Z36" s="63">
        <f t="shared" si="30"/>
        <v>0.1238024985917292</v>
      </c>
      <c r="AA36" s="79"/>
      <c r="AB36" s="80">
        <f t="shared" si="31"/>
        <v>200</v>
      </c>
    </row>
    <row r="37" spans="1:29" ht="15.5" hidden="1" x14ac:dyDescent="0.35">
      <c r="A37" s="40"/>
      <c r="B37" s="62">
        <f t="shared" si="18"/>
        <v>41321.190806793791</v>
      </c>
      <c r="C37" s="62">
        <f t="shared" si="15"/>
        <v>42560.826530997605</v>
      </c>
      <c r="D37" s="64">
        <f t="shared" si="19"/>
        <v>349</v>
      </c>
      <c r="E37" s="62">
        <f t="shared" si="20"/>
        <v>890.63572420381388</v>
      </c>
      <c r="F37" s="63">
        <f t="shared" si="21"/>
        <v>0.28153431946643337</v>
      </c>
      <c r="G37" s="79"/>
      <c r="H37" s="40"/>
      <c r="I37" s="41"/>
      <c r="J37" s="40"/>
      <c r="K37" s="40"/>
      <c r="L37" s="62">
        <f t="shared" si="22"/>
        <v>41321.190806793791</v>
      </c>
      <c r="M37" s="62">
        <f t="shared" si="16"/>
        <v>42560.826530997605</v>
      </c>
      <c r="N37" s="64">
        <f t="shared" si="23"/>
        <v>349</v>
      </c>
      <c r="O37" s="62">
        <f t="shared" si="24"/>
        <v>890.63572420381388</v>
      </c>
      <c r="P37" s="63">
        <f t="shared" si="25"/>
        <v>0.28153431946643337</v>
      </c>
      <c r="Q37" s="79"/>
      <c r="R37" s="80">
        <f t="shared" si="26"/>
        <v>0</v>
      </c>
      <c r="U37" s="40"/>
      <c r="V37" s="62">
        <f t="shared" si="27"/>
        <v>41321.190806793791</v>
      </c>
      <c r="W37" s="62">
        <f t="shared" si="17"/>
        <v>42560.826530997605</v>
      </c>
      <c r="X37" s="64">
        <f t="shared" si="28"/>
        <v>149</v>
      </c>
      <c r="Y37" s="62">
        <f t="shared" si="29"/>
        <v>1090.6357242038139</v>
      </c>
      <c r="Z37" s="63">
        <f t="shared" si="30"/>
        <v>0.12019660057449447</v>
      </c>
      <c r="AA37" s="79"/>
      <c r="AB37" s="80">
        <f t="shared" si="31"/>
        <v>200</v>
      </c>
    </row>
    <row r="38" spans="1:29" ht="15.5" hidden="1" x14ac:dyDescent="0.35">
      <c r="A38" s="40"/>
      <c r="B38" s="62">
        <f t="shared" si="18"/>
        <v>42560.826530997605</v>
      </c>
      <c r="C38" s="62">
        <f t="shared" si="15"/>
        <v>43837.651326927531</v>
      </c>
      <c r="D38" s="64">
        <f t="shared" si="19"/>
        <v>349</v>
      </c>
      <c r="E38" s="62">
        <f t="shared" si="20"/>
        <v>927.82479592992604</v>
      </c>
      <c r="F38" s="63">
        <f t="shared" si="21"/>
        <v>0.27333429074411053</v>
      </c>
      <c r="G38" s="79"/>
      <c r="H38" s="40"/>
      <c r="I38" s="41"/>
      <c r="J38" s="40"/>
      <c r="K38" s="40"/>
      <c r="L38" s="62">
        <f t="shared" si="22"/>
        <v>42560.826530997605</v>
      </c>
      <c r="M38" s="62">
        <f t="shared" si="16"/>
        <v>43837.651326927531</v>
      </c>
      <c r="N38" s="64">
        <f t="shared" si="23"/>
        <v>349</v>
      </c>
      <c r="O38" s="62">
        <f t="shared" si="24"/>
        <v>927.82479592992604</v>
      </c>
      <c r="P38" s="63">
        <f t="shared" si="25"/>
        <v>0.27333429074411053</v>
      </c>
      <c r="Q38" s="79"/>
      <c r="R38" s="80">
        <f t="shared" si="26"/>
        <v>0</v>
      </c>
      <c r="U38" s="40"/>
      <c r="V38" s="62">
        <f t="shared" si="27"/>
        <v>42560.826530997605</v>
      </c>
      <c r="W38" s="62">
        <f t="shared" si="17"/>
        <v>43837.651326927531</v>
      </c>
      <c r="X38" s="64">
        <f t="shared" si="28"/>
        <v>149</v>
      </c>
      <c r="Y38" s="62">
        <f t="shared" si="29"/>
        <v>1127.824795929926</v>
      </c>
      <c r="Z38" s="63">
        <f t="shared" si="30"/>
        <v>0.11669572871310163</v>
      </c>
      <c r="AA38" s="79"/>
      <c r="AB38" s="80">
        <f t="shared" si="31"/>
        <v>200</v>
      </c>
    </row>
    <row r="39" spans="1:29" ht="15.5" hidden="1" x14ac:dyDescent="0.35">
      <c r="A39" s="40"/>
      <c r="B39" s="62">
        <f t="shared" si="18"/>
        <v>43837.651326927531</v>
      </c>
      <c r="C39" s="62">
        <f t="shared" si="15"/>
        <v>45152.78086673536</v>
      </c>
      <c r="D39" s="64">
        <f t="shared" si="19"/>
        <v>349</v>
      </c>
      <c r="E39" s="62">
        <f t="shared" si="20"/>
        <v>966.12953980782913</v>
      </c>
      <c r="F39" s="63">
        <f t="shared" si="21"/>
        <v>0.265373097809815</v>
      </c>
      <c r="G39" s="79"/>
      <c r="H39" s="40"/>
      <c r="I39" s="41"/>
      <c r="J39" s="40"/>
      <c r="K39" s="40"/>
      <c r="L39" s="62">
        <f t="shared" si="22"/>
        <v>43837.651326927531</v>
      </c>
      <c r="M39" s="62">
        <f t="shared" si="16"/>
        <v>45152.78086673536</v>
      </c>
      <c r="N39" s="64">
        <f t="shared" si="23"/>
        <v>349</v>
      </c>
      <c r="O39" s="62">
        <f t="shared" si="24"/>
        <v>966.12953980782913</v>
      </c>
      <c r="P39" s="63">
        <f t="shared" si="25"/>
        <v>0.265373097809815</v>
      </c>
      <c r="Q39" s="79"/>
      <c r="R39" s="80">
        <f t="shared" si="26"/>
        <v>0</v>
      </c>
      <c r="U39" s="40"/>
      <c r="V39" s="62">
        <f t="shared" si="27"/>
        <v>43837.651326927531</v>
      </c>
      <c r="W39" s="62">
        <f t="shared" si="17"/>
        <v>45152.78086673536</v>
      </c>
      <c r="X39" s="64">
        <f t="shared" si="28"/>
        <v>149</v>
      </c>
      <c r="Y39" s="62">
        <f t="shared" si="29"/>
        <v>1166.1295398078291</v>
      </c>
      <c r="Z39" s="63">
        <f t="shared" si="30"/>
        <v>0.1132968239933021</v>
      </c>
      <c r="AA39" s="79"/>
      <c r="AB39" s="80">
        <f t="shared" si="31"/>
        <v>200</v>
      </c>
    </row>
    <row r="40" spans="1:29" ht="15.5" hidden="1" x14ac:dyDescent="0.35">
      <c r="A40" s="40"/>
      <c r="B40" s="62">
        <f t="shared" si="18"/>
        <v>45152.78086673536</v>
      </c>
      <c r="C40" s="62">
        <f t="shared" si="15"/>
        <v>46507.364292737424</v>
      </c>
      <c r="D40" s="64">
        <f t="shared" si="19"/>
        <v>349</v>
      </c>
      <c r="E40" s="62">
        <f t="shared" si="20"/>
        <v>1005.5834260020638</v>
      </c>
      <c r="F40" s="63">
        <f t="shared" si="21"/>
        <v>0.2576437842813738</v>
      </c>
      <c r="G40" s="79"/>
      <c r="H40" s="40"/>
      <c r="I40" s="41"/>
      <c r="J40" s="40"/>
      <c r="K40" s="40"/>
      <c r="L40" s="62">
        <f t="shared" si="22"/>
        <v>45152.78086673536</v>
      </c>
      <c r="M40" s="62">
        <f t="shared" si="16"/>
        <v>46507.364292737424</v>
      </c>
      <c r="N40" s="64">
        <f t="shared" si="23"/>
        <v>349</v>
      </c>
      <c r="O40" s="62">
        <f t="shared" si="24"/>
        <v>1005.5834260020638</v>
      </c>
      <c r="P40" s="63">
        <f t="shared" si="25"/>
        <v>0.2576437842813738</v>
      </c>
      <c r="Q40" s="79"/>
      <c r="R40" s="80">
        <f t="shared" si="26"/>
        <v>0</v>
      </c>
      <c r="U40" s="40"/>
      <c r="V40" s="62">
        <f t="shared" si="27"/>
        <v>45152.78086673536</v>
      </c>
      <c r="W40" s="62">
        <f t="shared" si="17"/>
        <v>46507.364292737424</v>
      </c>
      <c r="X40" s="64">
        <f t="shared" si="28"/>
        <v>149</v>
      </c>
      <c r="Y40" s="62">
        <f t="shared" si="29"/>
        <v>1205.5834260020638</v>
      </c>
      <c r="Z40" s="63">
        <f t="shared" si="30"/>
        <v>0.10999691649835157</v>
      </c>
      <c r="AA40" s="79"/>
      <c r="AB40" s="80">
        <f t="shared" si="31"/>
        <v>200</v>
      </c>
    </row>
    <row r="41" spans="1:29" ht="15.5" hidden="1" x14ac:dyDescent="0.35">
      <c r="B41" s="62">
        <f t="shared" si="18"/>
        <v>46507.364292737424</v>
      </c>
      <c r="C41" s="62">
        <f t="shared" si="15"/>
        <v>47902.585221519548</v>
      </c>
      <c r="D41" s="64">
        <f t="shared" si="19"/>
        <v>349</v>
      </c>
      <c r="E41" s="62">
        <f t="shared" si="20"/>
        <v>1046.2209287821242</v>
      </c>
      <c r="F41" s="63">
        <f t="shared" si="21"/>
        <v>0.25013959638968358</v>
      </c>
      <c r="G41" s="79"/>
      <c r="H41" s="40"/>
      <c r="I41" s="41"/>
      <c r="J41" s="40"/>
      <c r="L41" s="62">
        <f t="shared" si="22"/>
        <v>46507.364292737424</v>
      </c>
      <c r="M41" s="62">
        <f t="shared" si="16"/>
        <v>47902.585221519548</v>
      </c>
      <c r="N41" s="64">
        <f t="shared" si="23"/>
        <v>349</v>
      </c>
      <c r="O41" s="62">
        <f t="shared" si="24"/>
        <v>1046.2209287821242</v>
      </c>
      <c r="P41" s="63">
        <f t="shared" si="25"/>
        <v>0.25013959638968358</v>
      </c>
      <c r="Q41" s="79"/>
      <c r="R41" s="80">
        <f t="shared" si="26"/>
        <v>0</v>
      </c>
      <c r="V41" s="62">
        <f t="shared" si="27"/>
        <v>46507.364292737424</v>
      </c>
      <c r="W41" s="62">
        <f t="shared" si="17"/>
        <v>47902.585221519548</v>
      </c>
      <c r="X41" s="64">
        <f t="shared" si="28"/>
        <v>149</v>
      </c>
      <c r="Y41" s="62">
        <f t="shared" si="29"/>
        <v>1246.2209287821242</v>
      </c>
      <c r="Z41" s="63">
        <f t="shared" si="30"/>
        <v>0.10679312281393367</v>
      </c>
      <c r="AA41" s="79"/>
      <c r="AB41" s="80">
        <f t="shared" si="31"/>
        <v>200</v>
      </c>
    </row>
    <row r="42" spans="1:29" ht="15.5" hidden="1" x14ac:dyDescent="0.35">
      <c r="A42" s="40"/>
      <c r="B42" s="62">
        <f t="shared" si="18"/>
        <v>47902.585221519548</v>
      </c>
      <c r="C42" s="62">
        <f t="shared" si="15"/>
        <v>49339.662778165133</v>
      </c>
      <c r="D42" s="64">
        <f t="shared" si="19"/>
        <v>349</v>
      </c>
      <c r="E42" s="62">
        <f t="shared" si="20"/>
        <v>1088.077556645585</v>
      </c>
      <c r="F42" s="63">
        <f t="shared" si="21"/>
        <v>0.2428539770773632</v>
      </c>
      <c r="G42" s="79"/>
      <c r="H42" s="40"/>
      <c r="I42" s="41"/>
      <c r="J42" s="40"/>
      <c r="K42" s="40"/>
      <c r="L42" s="62">
        <f t="shared" si="22"/>
        <v>47902.585221519548</v>
      </c>
      <c r="M42" s="62">
        <f t="shared" si="16"/>
        <v>49339.662778165133</v>
      </c>
      <c r="N42" s="64">
        <f t="shared" si="23"/>
        <v>349</v>
      </c>
      <c r="O42" s="62">
        <f t="shared" si="24"/>
        <v>1088.077556645585</v>
      </c>
      <c r="P42" s="63">
        <f t="shared" si="25"/>
        <v>0.2428539770773632</v>
      </c>
      <c r="Q42" s="79"/>
      <c r="R42" s="80">
        <f t="shared" si="26"/>
        <v>0</v>
      </c>
      <c r="S42" s="41"/>
      <c r="T42" s="40"/>
      <c r="U42" s="40"/>
      <c r="V42" s="62">
        <f t="shared" si="27"/>
        <v>47902.585221519548</v>
      </c>
      <c r="W42" s="62">
        <f t="shared" si="17"/>
        <v>49339.662778165133</v>
      </c>
      <c r="X42" s="64">
        <f t="shared" si="28"/>
        <v>149</v>
      </c>
      <c r="Y42" s="62">
        <f t="shared" si="29"/>
        <v>1288.077556645585</v>
      </c>
      <c r="Z42" s="63">
        <f t="shared" si="30"/>
        <v>0.10368264350867368</v>
      </c>
      <c r="AA42" s="79"/>
      <c r="AB42" s="80">
        <f t="shared" si="31"/>
        <v>200</v>
      </c>
      <c r="AC42" s="41"/>
    </row>
    <row r="43" spans="1:29" ht="15.5" hidden="1" x14ac:dyDescent="0.35">
      <c r="A43" s="55" t="s">
        <v>26</v>
      </c>
      <c r="B43" s="62">
        <f t="shared" si="18"/>
        <v>49339.662778165133</v>
      </c>
      <c r="C43" s="62">
        <f t="shared" si="15"/>
        <v>50819.852661510085</v>
      </c>
      <c r="D43" s="64">
        <f t="shared" si="19"/>
        <v>349</v>
      </c>
      <c r="E43" s="62">
        <f t="shared" si="20"/>
        <v>1131.1898833449522</v>
      </c>
      <c r="F43" s="63">
        <f t="shared" si="21"/>
        <v>0.23578056026928471</v>
      </c>
      <c r="G43" s="79"/>
      <c r="H43" s="40"/>
      <c r="I43" s="41"/>
      <c r="J43" s="40"/>
      <c r="K43" s="55" t="s">
        <v>26</v>
      </c>
      <c r="L43" s="62">
        <f t="shared" si="22"/>
        <v>49339.662778165133</v>
      </c>
      <c r="M43" s="62">
        <f t="shared" si="16"/>
        <v>50819.852661510085</v>
      </c>
      <c r="N43" s="64">
        <f t="shared" si="23"/>
        <v>349</v>
      </c>
      <c r="O43" s="62">
        <f t="shared" si="24"/>
        <v>1131.1898833449522</v>
      </c>
      <c r="P43" s="63">
        <f t="shared" si="25"/>
        <v>0.23578056026928471</v>
      </c>
      <c r="Q43" s="79"/>
      <c r="R43" s="80">
        <f t="shared" si="26"/>
        <v>0</v>
      </c>
      <c r="S43" s="41"/>
      <c r="T43" s="40"/>
      <c r="U43" s="55" t="s">
        <v>26</v>
      </c>
      <c r="V43" s="62">
        <f t="shared" si="27"/>
        <v>49339.662778165133</v>
      </c>
      <c r="W43" s="62">
        <f t="shared" si="17"/>
        <v>50819.852661510085</v>
      </c>
      <c r="X43" s="64">
        <f t="shared" si="28"/>
        <v>149</v>
      </c>
      <c r="Y43" s="62">
        <f t="shared" si="29"/>
        <v>1331.1898833449522</v>
      </c>
      <c r="Z43" s="63">
        <f t="shared" si="30"/>
        <v>0.10066276068803272</v>
      </c>
      <c r="AA43" s="79"/>
      <c r="AB43" s="80">
        <f t="shared" si="31"/>
        <v>200</v>
      </c>
      <c r="AC43" s="41"/>
    </row>
    <row r="44" spans="1:29" ht="15.5" hidden="1" x14ac:dyDescent="0.35">
      <c r="A44" s="55" t="s">
        <v>21</v>
      </c>
      <c r="B44" s="62">
        <f t="shared" si="18"/>
        <v>50819.852661510085</v>
      </c>
      <c r="C44" s="62">
        <f t="shared" si="15"/>
        <v>52344.448241355392</v>
      </c>
      <c r="D44" s="64">
        <f t="shared" si="19"/>
        <v>429</v>
      </c>
      <c r="E44" s="62">
        <f t="shared" si="20"/>
        <v>1095.5955798453069</v>
      </c>
      <c r="F44" s="63">
        <f t="shared" si="21"/>
        <v>0.28138609718619839</v>
      </c>
      <c r="G44" s="79"/>
      <c r="H44" s="40"/>
      <c r="I44" s="41"/>
      <c r="J44" s="40"/>
      <c r="K44" s="55" t="s">
        <v>21</v>
      </c>
      <c r="L44" s="62">
        <f t="shared" si="22"/>
        <v>50819.852661510085</v>
      </c>
      <c r="M44" s="62">
        <f t="shared" si="16"/>
        <v>52344.448241355392</v>
      </c>
      <c r="N44" s="64">
        <f t="shared" si="23"/>
        <v>649</v>
      </c>
      <c r="O44" s="62">
        <f t="shared" si="24"/>
        <v>875.59557984530693</v>
      </c>
      <c r="P44" s="63">
        <f t="shared" si="25"/>
        <v>0.4256866598457873</v>
      </c>
      <c r="Q44" s="79"/>
      <c r="R44" s="80">
        <f t="shared" si="26"/>
        <v>-220</v>
      </c>
      <c r="S44" s="41"/>
      <c r="T44" s="40"/>
      <c r="U44" s="55" t="s">
        <v>21</v>
      </c>
      <c r="V44" s="62">
        <f t="shared" si="27"/>
        <v>50819.852661510085</v>
      </c>
      <c r="W44" s="62">
        <f t="shared" si="17"/>
        <v>52344.448241355392</v>
      </c>
      <c r="X44" s="64">
        <f t="shared" si="28"/>
        <v>349</v>
      </c>
      <c r="Y44" s="62">
        <f t="shared" si="29"/>
        <v>1175.5955798453069</v>
      </c>
      <c r="Z44" s="63">
        <f t="shared" si="30"/>
        <v>0.22891316530998423</v>
      </c>
      <c r="AA44" s="79"/>
      <c r="AB44" s="80">
        <f t="shared" si="31"/>
        <v>80</v>
      </c>
      <c r="AC44" s="41"/>
    </row>
    <row r="45" spans="1:29" ht="15.5" hidden="1" x14ac:dyDescent="0.35">
      <c r="A45" s="40"/>
      <c r="B45" s="62">
        <f t="shared" si="18"/>
        <v>52344.448241355392</v>
      </c>
      <c r="C45" s="62">
        <f t="shared" si="15"/>
        <v>53914.781688596056</v>
      </c>
      <c r="D45" s="64">
        <f t="shared" si="19"/>
        <v>429</v>
      </c>
      <c r="E45" s="62">
        <f t="shared" si="20"/>
        <v>1141.3334472406641</v>
      </c>
      <c r="F45" s="63">
        <f t="shared" si="21"/>
        <v>0.27319038561766867</v>
      </c>
      <c r="G45" s="79"/>
      <c r="H45" s="40"/>
      <c r="I45" s="41"/>
      <c r="J45" s="40"/>
      <c r="K45" s="40"/>
      <c r="L45" s="62">
        <f t="shared" si="22"/>
        <v>52344.448241355392</v>
      </c>
      <c r="M45" s="62">
        <f t="shared" si="16"/>
        <v>53914.781688596056</v>
      </c>
      <c r="N45" s="64">
        <f t="shared" si="23"/>
        <v>649</v>
      </c>
      <c r="O45" s="62">
        <f t="shared" si="24"/>
        <v>921.3334472406641</v>
      </c>
      <c r="P45" s="63">
        <f t="shared" si="25"/>
        <v>0.41328801926775516</v>
      </c>
      <c r="Q45" s="79"/>
      <c r="R45" s="80">
        <f t="shared" si="26"/>
        <v>-220</v>
      </c>
      <c r="S45" s="41"/>
      <c r="T45" s="40"/>
      <c r="U45" s="40"/>
      <c r="V45" s="62">
        <f t="shared" si="27"/>
        <v>52344.448241355392</v>
      </c>
      <c r="W45" s="62">
        <f t="shared" si="17"/>
        <v>53914.781688596056</v>
      </c>
      <c r="X45" s="64">
        <f t="shared" si="28"/>
        <v>349</v>
      </c>
      <c r="Y45" s="62">
        <f t="shared" si="29"/>
        <v>1221.3334472406641</v>
      </c>
      <c r="Z45" s="63">
        <f t="shared" si="30"/>
        <v>0.22224579156309177</v>
      </c>
      <c r="AA45" s="79"/>
      <c r="AB45" s="80">
        <f t="shared" si="31"/>
        <v>80</v>
      </c>
      <c r="AC45" s="41"/>
    </row>
    <row r="46" spans="1:29" ht="15.5" hidden="1" x14ac:dyDescent="0.35">
      <c r="A46" s="40"/>
      <c r="B46" s="62">
        <f t="shared" si="18"/>
        <v>53914.781688596056</v>
      </c>
      <c r="C46" s="62">
        <f t="shared" si="15"/>
        <v>55532.22513925394</v>
      </c>
      <c r="D46" s="64">
        <f t="shared" si="19"/>
        <v>429</v>
      </c>
      <c r="E46" s="62">
        <f t="shared" si="20"/>
        <v>1188.4434506578837</v>
      </c>
      <c r="F46" s="63">
        <f t="shared" si="21"/>
        <v>0.265233384094824</v>
      </c>
      <c r="G46" s="79"/>
      <c r="H46" s="40"/>
      <c r="I46" s="41"/>
      <c r="J46" s="40"/>
      <c r="K46" s="40"/>
      <c r="L46" s="62">
        <f t="shared" si="22"/>
        <v>53914.781688596056</v>
      </c>
      <c r="M46" s="62">
        <f t="shared" si="16"/>
        <v>55532.22513925394</v>
      </c>
      <c r="N46" s="64">
        <f t="shared" si="23"/>
        <v>649</v>
      </c>
      <c r="O46" s="62">
        <f t="shared" si="24"/>
        <v>968.44345065788366</v>
      </c>
      <c r="P46" s="63">
        <f t="shared" si="25"/>
        <v>0.4012505041434517</v>
      </c>
      <c r="Q46" s="79"/>
      <c r="R46" s="80">
        <f t="shared" si="26"/>
        <v>-220</v>
      </c>
      <c r="S46" s="41"/>
      <c r="T46" s="40"/>
      <c r="U46" s="40"/>
      <c r="V46" s="62">
        <f t="shared" si="27"/>
        <v>53914.781688596056</v>
      </c>
      <c r="W46" s="62">
        <f t="shared" si="17"/>
        <v>55532.22513925394</v>
      </c>
      <c r="X46" s="64">
        <f t="shared" si="28"/>
        <v>349</v>
      </c>
      <c r="Y46" s="62">
        <f t="shared" si="29"/>
        <v>1268.4434506578837</v>
      </c>
      <c r="Z46" s="63">
        <f t="shared" si="30"/>
        <v>0.2157726131680503</v>
      </c>
      <c r="AA46" s="79"/>
      <c r="AB46" s="80">
        <f t="shared" si="31"/>
        <v>80</v>
      </c>
      <c r="AC46" s="41"/>
    </row>
    <row r="47" spans="1:29" ht="15.5" hidden="1" x14ac:dyDescent="0.35">
      <c r="A47" s="40"/>
      <c r="B47" s="62">
        <f t="shared" si="18"/>
        <v>55532.22513925394</v>
      </c>
      <c r="C47" s="62">
        <f t="shared" si="15"/>
        <v>57198.191893431562</v>
      </c>
      <c r="D47" s="64">
        <f t="shared" si="19"/>
        <v>429</v>
      </c>
      <c r="E47" s="62">
        <f t="shared" si="20"/>
        <v>1236.9667541776216</v>
      </c>
      <c r="F47" s="63">
        <f t="shared" si="21"/>
        <v>0.25750813989788718</v>
      </c>
      <c r="G47" s="79"/>
      <c r="H47" s="40"/>
      <c r="I47" s="41"/>
      <c r="J47" s="40"/>
      <c r="K47" s="40"/>
      <c r="L47" s="62">
        <f t="shared" si="22"/>
        <v>55532.22513925394</v>
      </c>
      <c r="M47" s="62">
        <f t="shared" si="16"/>
        <v>57198.191893431562</v>
      </c>
      <c r="N47" s="64">
        <f t="shared" si="23"/>
        <v>649</v>
      </c>
      <c r="O47" s="62">
        <f t="shared" si="24"/>
        <v>1016.9667541776216</v>
      </c>
      <c r="P47" s="63">
        <f t="shared" si="25"/>
        <v>0.38956359625577802</v>
      </c>
      <c r="Q47" s="79"/>
      <c r="R47" s="80">
        <f t="shared" si="26"/>
        <v>-220</v>
      </c>
      <c r="S47" s="41"/>
      <c r="T47" s="40"/>
      <c r="U47" s="40"/>
      <c r="V47" s="62">
        <f t="shared" si="27"/>
        <v>55532.22513925394</v>
      </c>
      <c r="W47" s="62">
        <f t="shared" si="17"/>
        <v>57198.191893431562</v>
      </c>
      <c r="X47" s="64">
        <f t="shared" si="28"/>
        <v>349</v>
      </c>
      <c r="Y47" s="62">
        <f t="shared" si="29"/>
        <v>1316.9667541776216</v>
      </c>
      <c r="Z47" s="63">
        <f t="shared" si="30"/>
        <v>0.20948797394956323</v>
      </c>
      <c r="AA47" s="79"/>
      <c r="AB47" s="80">
        <f t="shared" si="31"/>
        <v>80</v>
      </c>
      <c r="AC47" s="41"/>
    </row>
    <row r="48" spans="1:29" ht="15.5" hidden="1" x14ac:dyDescent="0.35">
      <c r="A48" s="40"/>
      <c r="B48" s="62">
        <f t="shared" si="18"/>
        <v>57198.191893431562</v>
      </c>
      <c r="C48" s="62">
        <f t="shared" si="15"/>
        <v>58914.137650234508</v>
      </c>
      <c r="D48" s="64">
        <f t="shared" si="19"/>
        <v>429</v>
      </c>
      <c r="E48" s="62">
        <f t="shared" si="20"/>
        <v>1286.9457568029466</v>
      </c>
      <c r="F48" s="63">
        <f t="shared" si="21"/>
        <v>0.25000790281348323</v>
      </c>
      <c r="G48" s="79"/>
      <c r="H48" s="40"/>
      <c r="I48" s="41"/>
      <c r="J48" s="40"/>
      <c r="K48" s="40"/>
      <c r="L48" s="62">
        <f t="shared" si="22"/>
        <v>57198.191893431562</v>
      </c>
      <c r="M48" s="62">
        <f t="shared" si="16"/>
        <v>58914.137650234508</v>
      </c>
      <c r="N48" s="64">
        <f t="shared" si="23"/>
        <v>649</v>
      </c>
      <c r="O48" s="62">
        <f t="shared" si="24"/>
        <v>1066.9457568029466</v>
      </c>
      <c r="P48" s="63">
        <f t="shared" si="25"/>
        <v>0.37821708374347462</v>
      </c>
      <c r="Q48" s="79"/>
      <c r="R48" s="80">
        <f t="shared" si="26"/>
        <v>-220</v>
      </c>
      <c r="S48" s="41"/>
      <c r="T48" s="40"/>
      <c r="U48" s="40"/>
      <c r="V48" s="62">
        <f t="shared" si="27"/>
        <v>57198.191893431562</v>
      </c>
      <c r="W48" s="62">
        <f t="shared" si="17"/>
        <v>58914.137650234508</v>
      </c>
      <c r="X48" s="64">
        <f t="shared" si="28"/>
        <v>349</v>
      </c>
      <c r="Y48" s="62">
        <f t="shared" si="29"/>
        <v>1366.9457568029466</v>
      </c>
      <c r="Z48" s="63">
        <f t="shared" si="30"/>
        <v>0.20338638247530455</v>
      </c>
      <c r="AA48" s="79"/>
      <c r="AB48" s="80">
        <f t="shared" si="31"/>
        <v>80</v>
      </c>
      <c r="AC48" s="41"/>
    </row>
    <row r="49" spans="1:29" ht="15.5" hidden="1" x14ac:dyDescent="0.35">
      <c r="A49" s="40"/>
      <c r="B49" s="62">
        <f t="shared" si="18"/>
        <v>58914.137650234508</v>
      </c>
      <c r="C49" s="62">
        <f t="shared" si="15"/>
        <v>60681.561779741547</v>
      </c>
      <c r="D49" s="64">
        <f t="shared" si="19"/>
        <v>429</v>
      </c>
      <c r="E49" s="62">
        <f t="shared" si="20"/>
        <v>1338.4241295070387</v>
      </c>
      <c r="F49" s="63">
        <f t="shared" si="21"/>
        <v>0.24272611923639098</v>
      </c>
      <c r="G49" s="79"/>
      <c r="H49" s="40"/>
      <c r="I49" s="41"/>
      <c r="J49" s="40"/>
      <c r="K49" s="40"/>
      <c r="L49" s="62">
        <f t="shared" si="22"/>
        <v>58914.137650234508</v>
      </c>
      <c r="M49" s="62">
        <f t="shared" si="16"/>
        <v>60681.561779741547</v>
      </c>
      <c r="N49" s="64">
        <f t="shared" si="23"/>
        <v>649</v>
      </c>
      <c r="O49" s="62">
        <f t="shared" si="24"/>
        <v>1118.4241295070387</v>
      </c>
      <c r="P49" s="63">
        <f t="shared" si="25"/>
        <v>0.36720105217812993</v>
      </c>
      <c r="Q49" s="79"/>
      <c r="R49" s="80">
        <f t="shared" si="26"/>
        <v>-220</v>
      </c>
      <c r="S49" s="41"/>
      <c r="T49" s="40"/>
      <c r="U49" s="40"/>
      <c r="V49" s="62">
        <f t="shared" si="27"/>
        <v>58914.137650234508</v>
      </c>
      <c r="W49" s="62">
        <f t="shared" si="17"/>
        <v>60681.561779741547</v>
      </c>
      <c r="X49" s="64">
        <f t="shared" si="28"/>
        <v>349</v>
      </c>
      <c r="Y49" s="62">
        <f t="shared" si="29"/>
        <v>1418.4241295070387</v>
      </c>
      <c r="Z49" s="63">
        <f t="shared" si="30"/>
        <v>0.1974625072575768</v>
      </c>
      <c r="AA49" s="79"/>
      <c r="AB49" s="80">
        <f t="shared" si="31"/>
        <v>80</v>
      </c>
      <c r="AC49" s="41"/>
    </row>
    <row r="50" spans="1:29" ht="15.5" hidden="1" x14ac:dyDescent="0.35">
      <c r="A50" s="40"/>
      <c r="B50" s="62">
        <f t="shared" si="18"/>
        <v>60681.561779741547</v>
      </c>
      <c r="C50" s="62">
        <f t="shared" si="15"/>
        <v>62502.008633133795</v>
      </c>
      <c r="D50" s="64">
        <f t="shared" si="19"/>
        <v>509</v>
      </c>
      <c r="E50" s="62">
        <f t="shared" si="20"/>
        <v>1311.4468533922482</v>
      </c>
      <c r="F50" s="63">
        <f t="shared" si="21"/>
        <v>0.27960168079146158</v>
      </c>
      <c r="G50" s="79"/>
      <c r="H50" s="40"/>
      <c r="I50" s="41"/>
      <c r="J50" s="40"/>
      <c r="K50" s="40"/>
      <c r="L50" s="62">
        <f t="shared" si="22"/>
        <v>60681.561779741547</v>
      </c>
      <c r="M50" s="62">
        <f t="shared" si="16"/>
        <v>62502.008633133795</v>
      </c>
      <c r="N50" s="64">
        <f t="shared" si="23"/>
        <v>649</v>
      </c>
      <c r="O50" s="62">
        <f t="shared" si="24"/>
        <v>1171.4468533922482</v>
      </c>
      <c r="P50" s="63">
        <f t="shared" si="25"/>
        <v>0.35650587590109734</v>
      </c>
      <c r="Q50" s="79"/>
      <c r="R50" s="80">
        <f t="shared" si="26"/>
        <v>-140</v>
      </c>
      <c r="S50" s="41"/>
      <c r="T50" s="40"/>
      <c r="U50" s="40"/>
      <c r="V50" s="62">
        <f t="shared" si="27"/>
        <v>60681.561779741547</v>
      </c>
      <c r="W50" s="62">
        <f t="shared" si="17"/>
        <v>62502.008633133795</v>
      </c>
      <c r="X50" s="64">
        <f t="shared" si="28"/>
        <v>349</v>
      </c>
      <c r="Y50" s="62">
        <f t="shared" si="29"/>
        <v>1471.4468533922482</v>
      </c>
      <c r="Z50" s="63">
        <f t="shared" si="30"/>
        <v>0.19171117209473496</v>
      </c>
      <c r="AA50" s="79"/>
      <c r="AB50" s="80">
        <f t="shared" si="31"/>
        <v>160</v>
      </c>
      <c r="AC50" s="41"/>
    </row>
    <row r="51" spans="1:29" ht="15.5" hidden="1" x14ac:dyDescent="0.35">
      <c r="A51" s="40"/>
      <c r="B51" s="62">
        <f t="shared" si="18"/>
        <v>62502.008633133795</v>
      </c>
      <c r="C51" s="62">
        <f t="shared" si="15"/>
        <v>64377.068892127812</v>
      </c>
      <c r="D51" s="64">
        <f t="shared" si="19"/>
        <v>509</v>
      </c>
      <c r="E51" s="62">
        <f t="shared" si="20"/>
        <v>1366.0602589940172</v>
      </c>
      <c r="F51" s="63">
        <f t="shared" si="21"/>
        <v>0.27145794251598188</v>
      </c>
      <c r="G51" s="79"/>
      <c r="H51" s="40"/>
      <c r="I51" s="41"/>
      <c r="J51" s="40"/>
      <c r="K51" s="40"/>
      <c r="L51" s="62">
        <f t="shared" si="22"/>
        <v>62502.008633133795</v>
      </c>
      <c r="M51" s="62">
        <f t="shared" si="16"/>
        <v>64377.068892127812</v>
      </c>
      <c r="N51" s="64">
        <f t="shared" si="23"/>
        <v>649</v>
      </c>
      <c r="O51" s="62">
        <f t="shared" si="24"/>
        <v>1226.0602589940172</v>
      </c>
      <c r="P51" s="63">
        <f t="shared" si="25"/>
        <v>0.34612220961271561</v>
      </c>
      <c r="Q51" s="79"/>
      <c r="R51" s="80">
        <f t="shared" si="26"/>
        <v>-140</v>
      </c>
      <c r="S51" s="41"/>
      <c r="T51" s="40"/>
      <c r="U51" s="40"/>
      <c r="V51" s="62">
        <f t="shared" si="27"/>
        <v>62502.008633133795</v>
      </c>
      <c r="W51" s="62">
        <f t="shared" si="17"/>
        <v>64377.068892127812</v>
      </c>
      <c r="X51" s="64">
        <f t="shared" si="28"/>
        <v>349</v>
      </c>
      <c r="Y51" s="62">
        <f t="shared" si="29"/>
        <v>1526.0602589940172</v>
      </c>
      <c r="Z51" s="63">
        <f t="shared" si="30"/>
        <v>0.18612735154828619</v>
      </c>
      <c r="AA51" s="79"/>
      <c r="AB51" s="80">
        <f t="shared" si="31"/>
        <v>160</v>
      </c>
      <c r="AC51" s="41"/>
    </row>
    <row r="52" spans="1:29" ht="15.5" hidden="1" x14ac:dyDescent="0.35">
      <c r="A52" s="40"/>
      <c r="B52" s="62">
        <f t="shared" si="18"/>
        <v>64377.068892127812</v>
      </c>
      <c r="C52" s="62">
        <f t="shared" si="15"/>
        <v>66308.380958891648</v>
      </c>
      <c r="D52" s="64">
        <f t="shared" si="19"/>
        <v>509</v>
      </c>
      <c r="E52" s="62">
        <f t="shared" si="20"/>
        <v>1422.3120667638359</v>
      </c>
      <c r="F52" s="63">
        <f t="shared" si="21"/>
        <v>0.26355140050095355</v>
      </c>
      <c r="G52" s="79"/>
      <c r="H52" s="40"/>
      <c r="I52" s="41"/>
      <c r="J52" s="40"/>
      <c r="K52" s="40"/>
      <c r="L52" s="62">
        <f t="shared" si="22"/>
        <v>64377.068892127812</v>
      </c>
      <c r="M52" s="62">
        <f t="shared" ref="M52:M79" si="32">L52*(1+$C$4)</f>
        <v>66308.380958891648</v>
      </c>
      <c r="N52" s="64">
        <f t="shared" si="23"/>
        <v>649</v>
      </c>
      <c r="O52" s="62">
        <f t="shared" si="24"/>
        <v>1282.3120667638359</v>
      </c>
      <c r="P52" s="63">
        <f t="shared" si="25"/>
        <v>0.33604098020652029</v>
      </c>
      <c r="Q52" s="79"/>
      <c r="R52" s="80">
        <f t="shared" si="26"/>
        <v>-140</v>
      </c>
      <c r="S52" s="41"/>
      <c r="T52" s="40"/>
      <c r="U52" s="40"/>
      <c r="V52" s="62">
        <f t="shared" si="27"/>
        <v>64377.068892127812</v>
      </c>
      <c r="W52" s="62">
        <f t="shared" ref="W52:W79" si="33">V52*(1+$C$4)</f>
        <v>66308.380958891648</v>
      </c>
      <c r="X52" s="64">
        <f t="shared" si="28"/>
        <v>349</v>
      </c>
      <c r="Y52" s="62">
        <f t="shared" si="29"/>
        <v>1582.3120667638359</v>
      </c>
      <c r="Z52" s="63">
        <f t="shared" si="30"/>
        <v>0.18070616655173433</v>
      </c>
      <c r="AA52" s="79"/>
      <c r="AB52" s="80">
        <f t="shared" si="31"/>
        <v>160</v>
      </c>
      <c r="AC52" s="41"/>
    </row>
    <row r="53" spans="1:29" ht="15.5" hidden="1" x14ac:dyDescent="0.35">
      <c r="A53" s="40"/>
      <c r="B53" s="62">
        <f t="shared" si="18"/>
        <v>66308.380958891648</v>
      </c>
      <c r="C53" s="62">
        <f t="shared" si="15"/>
        <v>68297.632387658407</v>
      </c>
      <c r="D53" s="64">
        <f t="shared" si="19"/>
        <v>509</v>
      </c>
      <c r="E53" s="62">
        <f t="shared" si="20"/>
        <v>1480.2514287667582</v>
      </c>
      <c r="F53" s="63">
        <f t="shared" si="21"/>
        <v>0.25587514611742967</v>
      </c>
      <c r="G53" s="79"/>
      <c r="H53" s="40"/>
      <c r="I53" s="41"/>
      <c r="J53" s="40"/>
      <c r="K53" s="40"/>
      <c r="L53" s="62">
        <f t="shared" si="22"/>
        <v>66308.380958891648</v>
      </c>
      <c r="M53" s="62">
        <f t="shared" si="32"/>
        <v>68297.632387658407</v>
      </c>
      <c r="N53" s="64">
        <f t="shared" si="23"/>
        <v>649</v>
      </c>
      <c r="O53" s="62">
        <f t="shared" si="24"/>
        <v>1340.2514287667582</v>
      </c>
      <c r="P53" s="63">
        <f t="shared" si="25"/>
        <v>0.32625337884128069</v>
      </c>
      <c r="Q53" s="79"/>
      <c r="R53" s="80">
        <f t="shared" si="26"/>
        <v>-140</v>
      </c>
      <c r="S53" s="41"/>
      <c r="T53" s="40"/>
      <c r="U53" s="40"/>
      <c r="V53" s="62">
        <f t="shared" si="27"/>
        <v>66308.380958891648</v>
      </c>
      <c r="W53" s="62">
        <f t="shared" si="33"/>
        <v>68297.632387658407</v>
      </c>
      <c r="X53" s="64">
        <f t="shared" si="28"/>
        <v>349</v>
      </c>
      <c r="Y53" s="62">
        <f t="shared" si="29"/>
        <v>1640.2514287667582</v>
      </c>
      <c r="Z53" s="63">
        <f t="shared" si="30"/>
        <v>0.17544288014731427</v>
      </c>
      <c r="AA53" s="79"/>
      <c r="AB53" s="80">
        <f t="shared" si="31"/>
        <v>160</v>
      </c>
      <c r="AC53" s="41"/>
    </row>
    <row r="54" spans="1:29" ht="15.5" hidden="1" x14ac:dyDescent="0.35">
      <c r="A54" s="40"/>
      <c r="B54" s="62">
        <f t="shared" si="18"/>
        <v>68297.632387658407</v>
      </c>
      <c r="C54" s="62">
        <f t="shared" si="15"/>
        <v>70346.561359288156</v>
      </c>
      <c r="D54" s="64">
        <f t="shared" si="19"/>
        <v>509</v>
      </c>
      <c r="E54" s="62">
        <f t="shared" si="20"/>
        <v>1539.9289716297499</v>
      </c>
      <c r="F54" s="63">
        <f t="shared" si="21"/>
        <v>0.24842247195867093</v>
      </c>
      <c r="G54" s="79"/>
      <c r="H54" s="40"/>
      <c r="I54" s="41"/>
      <c r="J54" s="40"/>
      <c r="K54" s="40"/>
      <c r="L54" s="62">
        <f t="shared" si="22"/>
        <v>68297.632387658407</v>
      </c>
      <c r="M54" s="62">
        <f t="shared" si="32"/>
        <v>70346.561359288156</v>
      </c>
      <c r="N54" s="64">
        <f t="shared" si="23"/>
        <v>649</v>
      </c>
      <c r="O54" s="62">
        <f t="shared" si="24"/>
        <v>1399.9289716297499</v>
      </c>
      <c r="P54" s="63">
        <f t="shared" si="25"/>
        <v>0.31675085324396351</v>
      </c>
      <c r="Q54" s="79"/>
      <c r="R54" s="80">
        <f t="shared" si="26"/>
        <v>-140</v>
      </c>
      <c r="S54" s="41"/>
      <c r="T54" s="40"/>
      <c r="U54" s="40"/>
      <c r="V54" s="62">
        <f t="shared" si="27"/>
        <v>68297.632387658407</v>
      </c>
      <c r="W54" s="62">
        <f t="shared" si="33"/>
        <v>70346.561359288156</v>
      </c>
      <c r="X54" s="64">
        <f t="shared" si="28"/>
        <v>349</v>
      </c>
      <c r="Y54" s="62">
        <f t="shared" si="29"/>
        <v>1699.9289716297499</v>
      </c>
      <c r="Z54" s="63">
        <f t="shared" si="30"/>
        <v>0.17033289334690796</v>
      </c>
      <c r="AA54" s="79"/>
      <c r="AB54" s="80">
        <f t="shared" si="31"/>
        <v>160</v>
      </c>
      <c r="AC54" s="41"/>
    </row>
    <row r="55" spans="1:29" ht="15.5" hidden="1" x14ac:dyDescent="0.35">
      <c r="A55" s="82" t="s">
        <v>25</v>
      </c>
      <c r="B55" s="62">
        <f t="shared" si="18"/>
        <v>70346.561359288156</v>
      </c>
      <c r="C55" s="62">
        <f t="shared" si="15"/>
        <v>72456.958200066802</v>
      </c>
      <c r="D55" s="64">
        <f t="shared" si="19"/>
        <v>589</v>
      </c>
      <c r="E55" s="62">
        <f t="shared" si="20"/>
        <v>1521.3968407786451</v>
      </c>
      <c r="F55" s="63">
        <f t="shared" si="21"/>
        <v>0.27909442841218646</v>
      </c>
      <c r="G55" s="79"/>
      <c r="H55" s="40"/>
      <c r="I55" s="41"/>
      <c r="J55" s="40"/>
      <c r="K55" s="82" t="s">
        <v>25</v>
      </c>
      <c r="L55" s="62">
        <f t="shared" si="22"/>
        <v>70346.561359288156</v>
      </c>
      <c r="M55" s="62">
        <f t="shared" si="32"/>
        <v>72456.958200066802</v>
      </c>
      <c r="N55" s="64">
        <f t="shared" si="23"/>
        <v>649</v>
      </c>
      <c r="O55" s="62">
        <f t="shared" si="24"/>
        <v>1461.3968407786451</v>
      </c>
      <c r="P55" s="63">
        <f t="shared" si="25"/>
        <v>0.30752510023685736</v>
      </c>
      <c r="Q55" s="79"/>
      <c r="R55" s="80">
        <f t="shared" si="26"/>
        <v>-60</v>
      </c>
      <c r="S55" s="41"/>
      <c r="T55" s="40"/>
      <c r="U55" s="82" t="s">
        <v>25</v>
      </c>
      <c r="V55" s="62">
        <f t="shared" si="27"/>
        <v>70346.561359288156</v>
      </c>
      <c r="W55" s="62">
        <f t="shared" si="33"/>
        <v>72456.958200066802</v>
      </c>
      <c r="X55" s="64">
        <f t="shared" si="28"/>
        <v>349</v>
      </c>
      <c r="Y55" s="62">
        <f t="shared" si="29"/>
        <v>1761.3968407786451</v>
      </c>
      <c r="Z55" s="63">
        <f t="shared" si="30"/>
        <v>0.16537174111350267</v>
      </c>
      <c r="AA55" s="79"/>
      <c r="AB55" s="80">
        <f t="shared" si="31"/>
        <v>240</v>
      </c>
      <c r="AC55" s="41"/>
    </row>
    <row r="56" spans="1:29" ht="15.5" hidden="1" x14ac:dyDescent="0.35">
      <c r="A56" s="55" t="s">
        <v>22</v>
      </c>
      <c r="B56" s="62">
        <f t="shared" si="18"/>
        <v>72456.958200066802</v>
      </c>
      <c r="C56" s="62">
        <f t="shared" si="15"/>
        <v>74630.666946068814</v>
      </c>
      <c r="D56" s="64">
        <f t="shared" si="19"/>
        <v>589</v>
      </c>
      <c r="E56" s="62">
        <f t="shared" si="20"/>
        <v>1584.708746002012</v>
      </c>
      <c r="F56" s="63">
        <f t="shared" si="21"/>
        <v>0.27096546447784997</v>
      </c>
      <c r="G56" s="79"/>
      <c r="H56" s="40"/>
      <c r="I56" s="41"/>
      <c r="J56" s="40"/>
      <c r="K56" s="55" t="s">
        <v>22</v>
      </c>
      <c r="L56" s="62">
        <f t="shared" si="22"/>
        <v>72456.958200066802</v>
      </c>
      <c r="M56" s="62">
        <f t="shared" si="32"/>
        <v>74630.666946068814</v>
      </c>
      <c r="N56" s="64">
        <f t="shared" si="23"/>
        <v>649</v>
      </c>
      <c r="O56" s="62">
        <f t="shared" si="24"/>
        <v>1524.708746002012</v>
      </c>
      <c r="P56" s="63">
        <f t="shared" si="25"/>
        <v>0.29856805848238477</v>
      </c>
      <c r="Q56" s="79"/>
      <c r="R56" s="80">
        <f t="shared" si="26"/>
        <v>-60</v>
      </c>
      <c r="S56" s="41"/>
      <c r="T56" s="40"/>
      <c r="U56" s="55" t="s">
        <v>22</v>
      </c>
      <c r="V56" s="62">
        <f t="shared" si="27"/>
        <v>72456.958200066802</v>
      </c>
      <c r="W56" s="62">
        <f t="shared" si="33"/>
        <v>74630.666946068814</v>
      </c>
      <c r="X56" s="64">
        <f t="shared" si="28"/>
        <v>349</v>
      </c>
      <c r="Y56" s="62">
        <f t="shared" si="29"/>
        <v>1824.708746002012</v>
      </c>
      <c r="Z56" s="63">
        <f t="shared" si="30"/>
        <v>0.16055508845971075</v>
      </c>
      <c r="AA56" s="79"/>
      <c r="AB56" s="80">
        <f t="shared" si="31"/>
        <v>240</v>
      </c>
      <c r="AC56" s="41"/>
    </row>
    <row r="57" spans="1:29" ht="15.5" hidden="1" x14ac:dyDescent="0.35">
      <c r="A57" s="40"/>
      <c r="B57" s="62">
        <f t="shared" si="18"/>
        <v>74630.666946068814</v>
      </c>
      <c r="C57" s="62">
        <f t="shared" si="15"/>
        <v>76869.586954450875</v>
      </c>
      <c r="D57" s="64">
        <f t="shared" si="19"/>
        <v>589</v>
      </c>
      <c r="E57" s="62">
        <f t="shared" si="20"/>
        <v>1649.9200083820615</v>
      </c>
      <c r="F57" s="63">
        <f t="shared" si="21"/>
        <v>0.26307326648335078</v>
      </c>
      <c r="G57" s="79"/>
      <c r="H57" s="40"/>
      <c r="I57" s="41"/>
      <c r="J57" s="40"/>
      <c r="K57" s="40"/>
      <c r="L57" s="62">
        <f t="shared" si="22"/>
        <v>74630.666946068814</v>
      </c>
      <c r="M57" s="62">
        <f t="shared" si="32"/>
        <v>76869.586954450875</v>
      </c>
      <c r="N57" s="64">
        <f t="shared" si="23"/>
        <v>649</v>
      </c>
      <c r="O57" s="62">
        <f t="shared" si="24"/>
        <v>1589.9200083820615</v>
      </c>
      <c r="P57" s="63">
        <f t="shared" si="25"/>
        <v>0.28987190143920993</v>
      </c>
      <c r="Q57" s="79"/>
      <c r="R57" s="80">
        <f t="shared" si="26"/>
        <v>-60</v>
      </c>
      <c r="S57" s="41"/>
      <c r="T57" s="40"/>
      <c r="U57" s="40"/>
      <c r="V57" s="62">
        <f t="shared" si="27"/>
        <v>74630.666946068814</v>
      </c>
      <c r="W57" s="62">
        <f t="shared" si="33"/>
        <v>76869.586954450875</v>
      </c>
      <c r="X57" s="64">
        <f t="shared" si="28"/>
        <v>349</v>
      </c>
      <c r="Y57" s="62">
        <f t="shared" si="29"/>
        <v>1889.9200083820615</v>
      </c>
      <c r="Z57" s="63">
        <f t="shared" si="30"/>
        <v>0.15587872665991412</v>
      </c>
      <c r="AA57" s="79"/>
      <c r="AB57" s="80">
        <f t="shared" si="31"/>
        <v>240</v>
      </c>
      <c r="AC57" s="41"/>
    </row>
    <row r="58" spans="1:29" ht="15.5" hidden="1" x14ac:dyDescent="0.35">
      <c r="A58" s="40"/>
      <c r="B58" s="62">
        <f t="shared" si="18"/>
        <v>76869.586954450875</v>
      </c>
      <c r="C58" s="62">
        <f t="shared" si="15"/>
        <v>79175.674563084409</v>
      </c>
      <c r="D58" s="64">
        <f t="shared" si="19"/>
        <v>589</v>
      </c>
      <c r="E58" s="62">
        <f t="shared" si="20"/>
        <v>1717.0876086335338</v>
      </c>
      <c r="F58" s="63">
        <f t="shared" si="21"/>
        <v>0.2554109383333491</v>
      </c>
      <c r="G58" s="79"/>
      <c r="H58" s="40"/>
      <c r="I58" s="41"/>
      <c r="J58" s="40"/>
      <c r="K58" s="40"/>
      <c r="L58" s="62">
        <f t="shared" si="22"/>
        <v>76869.586954450875</v>
      </c>
      <c r="M58" s="62">
        <f t="shared" si="32"/>
        <v>79175.674563084409</v>
      </c>
      <c r="N58" s="64">
        <f t="shared" si="23"/>
        <v>649</v>
      </c>
      <c r="O58" s="62">
        <f t="shared" si="24"/>
        <v>1657.0876086335338</v>
      </c>
      <c r="P58" s="63">
        <f t="shared" si="25"/>
        <v>0.28142903052350349</v>
      </c>
      <c r="Q58" s="79"/>
      <c r="R58" s="80">
        <f t="shared" si="26"/>
        <v>-60</v>
      </c>
      <c r="S58" s="41"/>
      <c r="T58" s="40"/>
      <c r="U58" s="40"/>
      <c r="V58" s="62">
        <f t="shared" si="27"/>
        <v>76869.586954450875</v>
      </c>
      <c r="W58" s="62">
        <f t="shared" si="33"/>
        <v>79175.674563084409</v>
      </c>
      <c r="X58" s="64">
        <f t="shared" si="28"/>
        <v>349</v>
      </c>
      <c r="Y58" s="62">
        <f t="shared" si="29"/>
        <v>1957.0876086335338</v>
      </c>
      <c r="Z58" s="63">
        <f t="shared" si="30"/>
        <v>0.15133856957273148</v>
      </c>
      <c r="AA58" s="79"/>
      <c r="AB58" s="80">
        <f t="shared" si="31"/>
        <v>240</v>
      </c>
      <c r="AC58" s="41"/>
    </row>
    <row r="59" spans="1:29" ht="15.5" hidden="1" x14ac:dyDescent="0.35">
      <c r="A59" s="40"/>
      <c r="B59" s="62">
        <f t="shared" si="18"/>
        <v>79175.674563084409</v>
      </c>
      <c r="C59" s="62">
        <f t="shared" si="15"/>
        <v>81550.944799976947</v>
      </c>
      <c r="D59" s="64">
        <f t="shared" si="19"/>
        <v>589</v>
      </c>
      <c r="E59" s="62">
        <f t="shared" si="20"/>
        <v>1786.2702368925384</v>
      </c>
      <c r="F59" s="63">
        <f t="shared" si="21"/>
        <v>0.24797178478965948</v>
      </c>
      <c r="G59" s="79"/>
      <c r="H59" s="40"/>
      <c r="I59" s="41"/>
      <c r="J59" s="40"/>
      <c r="K59" s="40"/>
      <c r="L59" s="62">
        <f t="shared" si="22"/>
        <v>79175.674563084409</v>
      </c>
      <c r="M59" s="62">
        <f t="shared" si="32"/>
        <v>81550.944799976947</v>
      </c>
      <c r="N59" s="64">
        <f t="shared" si="23"/>
        <v>649</v>
      </c>
      <c r="O59" s="62">
        <f t="shared" si="24"/>
        <v>1726.2702368925384</v>
      </c>
      <c r="P59" s="63">
        <f t="shared" si="25"/>
        <v>0.27323206846942105</v>
      </c>
      <c r="Q59" s="79"/>
      <c r="R59" s="80">
        <f t="shared" si="26"/>
        <v>-60</v>
      </c>
      <c r="S59" s="41"/>
      <c r="T59" s="40"/>
      <c r="U59" s="40"/>
      <c r="V59" s="62">
        <f t="shared" si="27"/>
        <v>79175.674563084409</v>
      </c>
      <c r="W59" s="62">
        <f t="shared" si="33"/>
        <v>81550.944799976947</v>
      </c>
      <c r="X59" s="64">
        <f t="shared" si="28"/>
        <v>349</v>
      </c>
      <c r="Y59" s="62">
        <f t="shared" si="29"/>
        <v>2026.2702368925384</v>
      </c>
      <c r="Z59" s="63">
        <f t="shared" si="30"/>
        <v>0.14693065007061318</v>
      </c>
      <c r="AA59" s="79"/>
      <c r="AB59" s="80">
        <f t="shared" si="31"/>
        <v>240</v>
      </c>
      <c r="AC59" s="41"/>
    </row>
    <row r="60" spans="1:29" ht="15.5" hidden="1" x14ac:dyDescent="0.35">
      <c r="A60" s="40"/>
      <c r="B60" s="62">
        <f t="shared" si="18"/>
        <v>81550.944799976947</v>
      </c>
      <c r="C60" s="62">
        <f t="shared" si="15"/>
        <v>83997.473143976255</v>
      </c>
      <c r="D60" s="64">
        <f t="shared" si="19"/>
        <v>669</v>
      </c>
      <c r="E60" s="62">
        <f t="shared" si="20"/>
        <v>1777.5283439993073</v>
      </c>
      <c r="F60" s="63">
        <f t="shared" si="21"/>
        <v>0.27344870197023535</v>
      </c>
      <c r="G60" s="79"/>
      <c r="H60" s="40"/>
      <c r="I60" s="41"/>
      <c r="J60" s="40"/>
      <c r="K60" s="40"/>
      <c r="L60" s="62">
        <f t="shared" si="22"/>
        <v>81550.944799976947</v>
      </c>
      <c r="M60" s="62">
        <f t="shared" si="32"/>
        <v>83997.473143976255</v>
      </c>
      <c r="N60" s="64">
        <f t="shared" si="23"/>
        <v>649</v>
      </c>
      <c r="O60" s="62">
        <f t="shared" si="24"/>
        <v>1797.5283439993073</v>
      </c>
      <c r="P60" s="63">
        <f t="shared" si="25"/>
        <v>0.26527385288293387</v>
      </c>
      <c r="Q60" s="79"/>
      <c r="R60" s="80">
        <f t="shared" si="26"/>
        <v>20</v>
      </c>
      <c r="S60" s="41"/>
      <c r="T60" s="40"/>
      <c r="U60" s="40"/>
      <c r="V60" s="62">
        <f t="shared" si="27"/>
        <v>81550.944799976947</v>
      </c>
      <c r="W60" s="62">
        <f t="shared" si="33"/>
        <v>83997.473143976255</v>
      </c>
      <c r="X60" s="64">
        <f t="shared" si="28"/>
        <v>349</v>
      </c>
      <c r="Y60" s="62">
        <f t="shared" si="29"/>
        <v>2097.5283439993073</v>
      </c>
      <c r="Z60" s="63">
        <f t="shared" si="30"/>
        <v>0.14265111657341126</v>
      </c>
      <c r="AA60" s="79"/>
      <c r="AB60" s="80">
        <f t="shared" si="31"/>
        <v>320</v>
      </c>
      <c r="AC60" s="41"/>
    </row>
    <row r="61" spans="1:29" ht="15.5" hidden="1" x14ac:dyDescent="0.35">
      <c r="A61" s="40"/>
      <c r="B61" s="62">
        <f t="shared" si="18"/>
        <v>83997.473143976255</v>
      </c>
      <c r="C61" s="62">
        <f t="shared" si="15"/>
        <v>86517.397338295545</v>
      </c>
      <c r="D61" s="64">
        <f t="shared" si="19"/>
        <v>669</v>
      </c>
      <c r="E61" s="62">
        <f t="shared" si="20"/>
        <v>1850.9241943192901</v>
      </c>
      <c r="F61" s="63">
        <f t="shared" si="21"/>
        <v>0.26548417667013102</v>
      </c>
      <c r="G61" s="79"/>
      <c r="H61" s="40"/>
      <c r="I61" s="41"/>
      <c r="J61" s="40"/>
      <c r="K61" s="40"/>
      <c r="L61" s="62">
        <f t="shared" si="22"/>
        <v>83997.473143976255</v>
      </c>
      <c r="M61" s="62">
        <f t="shared" si="32"/>
        <v>86517.397338295545</v>
      </c>
      <c r="N61" s="64">
        <f t="shared" si="23"/>
        <v>649</v>
      </c>
      <c r="O61" s="62">
        <f t="shared" si="24"/>
        <v>1870.9241943192901</v>
      </c>
      <c r="P61" s="63">
        <f t="shared" si="25"/>
        <v>0.25754742998343055</v>
      </c>
      <c r="Q61" s="79"/>
      <c r="R61" s="80">
        <f t="shared" si="26"/>
        <v>20</v>
      </c>
      <c r="S61" s="41"/>
      <c r="T61" s="40"/>
      <c r="U61" s="40"/>
      <c r="V61" s="62">
        <f t="shared" si="27"/>
        <v>83997.473143976255</v>
      </c>
      <c r="W61" s="62">
        <f t="shared" si="33"/>
        <v>86517.397338295545</v>
      </c>
      <c r="X61" s="64">
        <f t="shared" si="28"/>
        <v>349</v>
      </c>
      <c r="Y61" s="62">
        <f t="shared" si="29"/>
        <v>2170.9241943192901</v>
      </c>
      <c r="Z61" s="63">
        <f t="shared" si="30"/>
        <v>0.13849622968292336</v>
      </c>
      <c r="AA61" s="79"/>
      <c r="AB61" s="80">
        <f t="shared" si="31"/>
        <v>320</v>
      </c>
      <c r="AC61" s="41"/>
    </row>
    <row r="62" spans="1:29" ht="15.5" hidden="1" x14ac:dyDescent="0.35">
      <c r="A62" s="40"/>
      <c r="B62" s="62">
        <f t="shared" si="18"/>
        <v>86517.397338295545</v>
      </c>
      <c r="C62" s="62">
        <f t="shared" si="15"/>
        <v>89112.91925844441</v>
      </c>
      <c r="D62" s="64">
        <f t="shared" si="19"/>
        <v>669</v>
      </c>
      <c r="E62" s="62">
        <f t="shared" si="20"/>
        <v>1926.5219201488653</v>
      </c>
      <c r="F62" s="63">
        <f t="shared" si="21"/>
        <v>0.25775162783507899</v>
      </c>
      <c r="G62" s="79"/>
      <c r="H62" s="40"/>
      <c r="I62" s="41"/>
      <c r="J62" s="40"/>
      <c r="K62" s="40"/>
      <c r="L62" s="62">
        <f t="shared" si="22"/>
        <v>86517.397338295545</v>
      </c>
      <c r="M62" s="62">
        <f t="shared" si="32"/>
        <v>89112.91925844441</v>
      </c>
      <c r="N62" s="64">
        <f t="shared" si="23"/>
        <v>649</v>
      </c>
      <c r="O62" s="62">
        <f t="shared" si="24"/>
        <v>1946.5219201488653</v>
      </c>
      <c r="P62" s="63">
        <f t="shared" si="25"/>
        <v>0.25004604852760282</v>
      </c>
      <c r="Q62" s="79"/>
      <c r="R62" s="80">
        <f t="shared" si="26"/>
        <v>20</v>
      </c>
      <c r="S62" s="41"/>
      <c r="T62" s="40"/>
      <c r="U62" s="40"/>
      <c r="V62" s="62">
        <f t="shared" si="27"/>
        <v>86517.397338295545</v>
      </c>
      <c r="W62" s="62">
        <f t="shared" si="33"/>
        <v>89112.91925844441</v>
      </c>
      <c r="X62" s="64">
        <f t="shared" si="28"/>
        <v>349</v>
      </c>
      <c r="Y62" s="62">
        <f t="shared" si="29"/>
        <v>2246.5219201488653</v>
      </c>
      <c r="Z62" s="63">
        <f t="shared" si="30"/>
        <v>0.13446235891545977</v>
      </c>
      <c r="AA62" s="79"/>
      <c r="AB62" s="80">
        <f t="shared" si="31"/>
        <v>320</v>
      </c>
      <c r="AC62" s="41"/>
    </row>
    <row r="63" spans="1:29" ht="15.5" hidden="1" x14ac:dyDescent="0.35">
      <c r="A63" s="40"/>
      <c r="B63" s="62">
        <f t="shared" si="18"/>
        <v>89112.91925844441</v>
      </c>
      <c r="C63" s="62">
        <f t="shared" si="15"/>
        <v>91786.306836197749</v>
      </c>
      <c r="D63" s="64">
        <f t="shared" si="19"/>
        <v>669</v>
      </c>
      <c r="E63" s="62">
        <f t="shared" si="20"/>
        <v>2004.3875777533394</v>
      </c>
      <c r="F63" s="63">
        <f t="shared" si="21"/>
        <v>0.25024429886900801</v>
      </c>
      <c r="G63" s="79"/>
      <c r="H63" s="40"/>
      <c r="I63" s="41"/>
      <c r="J63" s="40"/>
      <c r="K63" s="40"/>
      <c r="L63" s="62">
        <f t="shared" si="22"/>
        <v>89112.91925844441</v>
      </c>
      <c r="M63" s="62">
        <f t="shared" si="32"/>
        <v>91786.306836197749</v>
      </c>
      <c r="N63" s="64">
        <f t="shared" si="23"/>
        <v>649</v>
      </c>
      <c r="O63" s="62">
        <f t="shared" si="24"/>
        <v>2024.3875777533394</v>
      </c>
      <c r="P63" s="63">
        <f t="shared" si="25"/>
        <v>0.24276315391029324</v>
      </c>
      <c r="Q63" s="79"/>
      <c r="R63" s="80">
        <f t="shared" si="26"/>
        <v>20</v>
      </c>
      <c r="S63" s="41"/>
      <c r="T63" s="40"/>
      <c r="U63" s="40"/>
      <c r="V63" s="62">
        <f t="shared" si="27"/>
        <v>89112.91925844441</v>
      </c>
      <c r="W63" s="62">
        <f t="shared" si="33"/>
        <v>91786.306836197749</v>
      </c>
      <c r="X63" s="64">
        <f t="shared" si="28"/>
        <v>349</v>
      </c>
      <c r="Y63" s="62">
        <f t="shared" si="29"/>
        <v>2324.3875777533394</v>
      </c>
      <c r="Z63" s="63">
        <f t="shared" si="30"/>
        <v>0.13054597952957217</v>
      </c>
      <c r="AA63" s="79"/>
      <c r="AB63" s="80">
        <f t="shared" si="31"/>
        <v>320</v>
      </c>
      <c r="AC63" s="41"/>
    </row>
    <row r="64" spans="1:29" ht="15.5" hidden="1" x14ac:dyDescent="0.35">
      <c r="A64" s="40"/>
      <c r="B64" s="62">
        <f t="shared" si="18"/>
        <v>91786.306836197749</v>
      </c>
      <c r="C64" s="62">
        <f t="shared" si="15"/>
        <v>94539.89604128369</v>
      </c>
      <c r="D64" s="64">
        <f t="shared" si="19"/>
        <v>749</v>
      </c>
      <c r="E64" s="62">
        <f t="shared" si="20"/>
        <v>2004.5892050859402</v>
      </c>
      <c r="F64" s="63">
        <f t="shared" si="21"/>
        <v>0.27200862010084165</v>
      </c>
      <c r="G64" s="79"/>
      <c r="H64" s="40"/>
      <c r="I64" s="41"/>
      <c r="J64" s="40"/>
      <c r="K64" s="40"/>
      <c r="L64" s="62">
        <f t="shared" si="22"/>
        <v>91786.306836197749</v>
      </c>
      <c r="M64" s="62">
        <f t="shared" si="32"/>
        <v>94539.89604128369</v>
      </c>
      <c r="N64" s="64">
        <f t="shared" si="23"/>
        <v>649</v>
      </c>
      <c r="O64" s="62">
        <f t="shared" si="24"/>
        <v>2104.5892050859402</v>
      </c>
      <c r="P64" s="63">
        <f t="shared" si="25"/>
        <v>0.23569238243717786</v>
      </c>
      <c r="Q64" s="79"/>
      <c r="R64" s="80">
        <f t="shared" si="26"/>
        <v>100</v>
      </c>
      <c r="S64" s="41"/>
      <c r="T64" s="40"/>
      <c r="U64" s="40"/>
      <c r="V64" s="62">
        <f t="shared" si="27"/>
        <v>91786.306836197749</v>
      </c>
      <c r="W64" s="62">
        <f t="shared" si="33"/>
        <v>94539.89604128369</v>
      </c>
      <c r="X64" s="64">
        <f t="shared" si="28"/>
        <v>349</v>
      </c>
      <c r="Y64" s="62">
        <f t="shared" si="29"/>
        <v>2404.5892050859402</v>
      </c>
      <c r="Z64" s="63">
        <f t="shared" si="30"/>
        <v>0.12674366944618656</v>
      </c>
      <c r="AA64" s="79"/>
      <c r="AB64" s="80">
        <f t="shared" si="31"/>
        <v>400</v>
      </c>
      <c r="AC64" s="41"/>
    </row>
    <row r="65" spans="1:29" ht="15.5" hidden="1" x14ac:dyDescent="0.35">
      <c r="A65" s="40"/>
      <c r="B65" s="62">
        <f t="shared" si="18"/>
        <v>94539.89604128369</v>
      </c>
      <c r="C65" s="62">
        <f t="shared" si="15"/>
        <v>97376.092922522206</v>
      </c>
      <c r="D65" s="64">
        <f t="shared" si="19"/>
        <v>749</v>
      </c>
      <c r="E65" s="62">
        <f t="shared" si="20"/>
        <v>2087.1968812385167</v>
      </c>
      <c r="F65" s="63">
        <f t="shared" si="21"/>
        <v>0.26408603893285609</v>
      </c>
      <c r="G65" s="79"/>
      <c r="H65" s="40"/>
      <c r="I65" s="41"/>
      <c r="J65" s="40"/>
      <c r="K65" s="40"/>
      <c r="L65" s="62">
        <f t="shared" si="22"/>
        <v>94539.89604128369</v>
      </c>
      <c r="M65" s="62">
        <f t="shared" si="32"/>
        <v>97376.092922522206</v>
      </c>
      <c r="N65" s="64">
        <f t="shared" si="23"/>
        <v>649</v>
      </c>
      <c r="O65" s="62">
        <f t="shared" si="24"/>
        <v>2187.1968812385167</v>
      </c>
      <c r="P65" s="63">
        <f t="shared" si="25"/>
        <v>0.22882755576425048</v>
      </c>
      <c r="Q65" s="79"/>
      <c r="R65" s="80">
        <f t="shared" si="26"/>
        <v>100</v>
      </c>
      <c r="S65" s="41"/>
      <c r="T65" s="40"/>
      <c r="U65" s="40"/>
      <c r="V65" s="62">
        <f t="shared" si="27"/>
        <v>94539.89604128369</v>
      </c>
      <c r="W65" s="62">
        <f t="shared" si="33"/>
        <v>97376.092922522206</v>
      </c>
      <c r="X65" s="64">
        <f t="shared" si="28"/>
        <v>349</v>
      </c>
      <c r="Y65" s="62">
        <f t="shared" si="29"/>
        <v>2487.1968812385167</v>
      </c>
      <c r="Z65" s="63">
        <f t="shared" si="30"/>
        <v>0.12305210625843363</v>
      </c>
      <c r="AA65" s="79"/>
      <c r="AB65" s="80">
        <f t="shared" si="31"/>
        <v>400</v>
      </c>
      <c r="AC65" s="41"/>
    </row>
    <row r="66" spans="1:29" ht="15.5" hidden="1" x14ac:dyDescent="0.35">
      <c r="B66" s="62">
        <f t="shared" si="18"/>
        <v>97376.092922522206</v>
      </c>
      <c r="C66" s="62">
        <f t="shared" si="15"/>
        <v>100297.37571019787</v>
      </c>
      <c r="D66" s="64">
        <f t="shared" si="19"/>
        <v>749</v>
      </c>
      <c r="E66" s="62">
        <f t="shared" si="20"/>
        <v>2172.2827876756637</v>
      </c>
      <c r="F66" s="63">
        <f t="shared" si="21"/>
        <v>0.25639421255617173</v>
      </c>
      <c r="G66" s="79"/>
      <c r="H66" s="40"/>
      <c r="I66" s="41"/>
      <c r="J66" s="40"/>
      <c r="L66" s="62">
        <f t="shared" si="22"/>
        <v>97376.092922522206</v>
      </c>
      <c r="M66" s="62">
        <f t="shared" si="32"/>
        <v>100297.37571019787</v>
      </c>
      <c r="N66" s="64">
        <f t="shared" si="23"/>
        <v>649</v>
      </c>
      <c r="O66" s="62">
        <f t="shared" si="24"/>
        <v>2272.2827876756637</v>
      </c>
      <c r="P66" s="63">
        <f t="shared" si="25"/>
        <v>0.22216267549927296</v>
      </c>
      <c r="Q66" s="79"/>
      <c r="R66" s="80">
        <f t="shared" si="26"/>
        <v>100</v>
      </c>
      <c r="S66" s="41"/>
      <c r="T66" s="40"/>
      <c r="V66" s="62">
        <f t="shared" si="27"/>
        <v>97376.092922522206</v>
      </c>
      <c r="W66" s="62">
        <f t="shared" si="33"/>
        <v>100297.37571019787</v>
      </c>
      <c r="X66" s="64">
        <f t="shared" si="28"/>
        <v>349</v>
      </c>
      <c r="Y66" s="62">
        <f t="shared" si="29"/>
        <v>2572.2827876756637</v>
      </c>
      <c r="Z66" s="63">
        <f t="shared" si="30"/>
        <v>0.11946806432857668</v>
      </c>
      <c r="AA66" s="79"/>
      <c r="AB66" s="80">
        <f t="shared" si="31"/>
        <v>400</v>
      </c>
      <c r="AC66" s="41"/>
    </row>
    <row r="67" spans="1:29" ht="15.5" hidden="1" x14ac:dyDescent="0.35">
      <c r="A67" s="55" t="s">
        <v>24</v>
      </c>
      <c r="B67" s="62">
        <f t="shared" si="18"/>
        <v>100297.37571019787</v>
      </c>
      <c r="C67" s="62">
        <f t="shared" si="15"/>
        <v>103306.29698150381</v>
      </c>
      <c r="D67" s="64">
        <f t="shared" si="19"/>
        <v>829</v>
      </c>
      <c r="E67" s="62">
        <f t="shared" si="20"/>
        <v>2179.9212713059387</v>
      </c>
      <c r="F67" s="63">
        <f t="shared" si="21"/>
        <v>0.27551402155503907</v>
      </c>
      <c r="G67" s="79"/>
      <c r="H67" s="40"/>
      <c r="I67" s="41"/>
      <c r="J67" s="40"/>
      <c r="K67" s="55" t="s">
        <v>24</v>
      </c>
      <c r="L67" s="62">
        <f t="shared" si="22"/>
        <v>100297.37571019787</v>
      </c>
      <c r="M67" s="62">
        <f t="shared" si="32"/>
        <v>103306.29698150381</v>
      </c>
      <c r="N67" s="64">
        <f t="shared" si="23"/>
        <v>1299</v>
      </c>
      <c r="O67" s="62">
        <f t="shared" si="24"/>
        <v>1709.9212713059387</v>
      </c>
      <c r="P67" s="63">
        <f t="shared" si="25"/>
        <v>0.43171618094088754</v>
      </c>
      <c r="Q67" s="79"/>
      <c r="R67" s="80">
        <f t="shared" si="26"/>
        <v>-470</v>
      </c>
      <c r="S67" s="41"/>
      <c r="T67" s="40"/>
      <c r="U67" s="55" t="s">
        <v>24</v>
      </c>
      <c r="V67" s="62">
        <f t="shared" si="27"/>
        <v>100297.37571019787</v>
      </c>
      <c r="W67" s="62">
        <f t="shared" si="33"/>
        <v>103306.29698150381</v>
      </c>
      <c r="X67" s="64">
        <f t="shared" si="28"/>
        <v>649</v>
      </c>
      <c r="Y67" s="62">
        <f t="shared" si="29"/>
        <v>2359.9212713059387</v>
      </c>
      <c r="Z67" s="63">
        <f t="shared" si="30"/>
        <v>0.21569191796045883</v>
      </c>
      <c r="AA67" s="79"/>
      <c r="AB67" s="80">
        <f t="shared" si="31"/>
        <v>180</v>
      </c>
      <c r="AC67" s="41"/>
    </row>
    <row r="68" spans="1:29" ht="15.5" hidden="1" x14ac:dyDescent="0.35">
      <c r="A68" s="55" t="s">
        <v>23</v>
      </c>
      <c r="B68" s="62">
        <f t="shared" si="18"/>
        <v>103306.29698150381</v>
      </c>
      <c r="C68" s="62">
        <f t="shared" si="15"/>
        <v>106405.48589094893</v>
      </c>
      <c r="D68" s="64">
        <f t="shared" si="19"/>
        <v>829</v>
      </c>
      <c r="E68" s="62">
        <f t="shared" si="20"/>
        <v>2270.188909445118</v>
      </c>
      <c r="F68" s="63">
        <f t="shared" si="21"/>
        <v>0.26748934131557184</v>
      </c>
      <c r="G68" s="79"/>
      <c r="H68" s="40"/>
      <c r="I68" s="41"/>
      <c r="J68" s="40"/>
      <c r="K68" s="55" t="s">
        <v>23</v>
      </c>
      <c r="L68" s="62">
        <f t="shared" si="22"/>
        <v>103306.29698150381</v>
      </c>
      <c r="M68" s="62">
        <f t="shared" si="32"/>
        <v>106405.48589094893</v>
      </c>
      <c r="N68" s="64">
        <f t="shared" si="23"/>
        <v>1299</v>
      </c>
      <c r="O68" s="62">
        <f t="shared" si="24"/>
        <v>1800.188909445118</v>
      </c>
      <c r="P68" s="63">
        <f t="shared" si="25"/>
        <v>0.41914192324357996</v>
      </c>
      <c r="Q68" s="79"/>
      <c r="R68" s="80">
        <f t="shared" si="26"/>
        <v>-470</v>
      </c>
      <c r="S68" s="41"/>
      <c r="T68" s="40"/>
      <c r="U68" s="55" t="s">
        <v>23</v>
      </c>
      <c r="V68" s="62">
        <f t="shared" si="27"/>
        <v>103306.29698150381</v>
      </c>
      <c r="W68" s="62">
        <f t="shared" si="33"/>
        <v>106405.48589094893</v>
      </c>
      <c r="X68" s="64">
        <f t="shared" si="28"/>
        <v>649</v>
      </c>
      <c r="Y68" s="62">
        <f t="shared" si="29"/>
        <v>2450.188909445118</v>
      </c>
      <c r="Z68" s="63">
        <f t="shared" si="30"/>
        <v>0.20940962908782401</v>
      </c>
      <c r="AA68" s="79"/>
      <c r="AB68" s="80">
        <f t="shared" si="31"/>
        <v>180</v>
      </c>
      <c r="AC68" s="41"/>
    </row>
    <row r="69" spans="1:29" ht="15.5" hidden="1" x14ac:dyDescent="0.35">
      <c r="A69" s="40"/>
      <c r="B69" s="62">
        <f t="shared" si="18"/>
        <v>106405.48589094893</v>
      </c>
      <c r="C69" s="62">
        <f t="shared" si="15"/>
        <v>109597.65046767739</v>
      </c>
      <c r="D69" s="64">
        <f t="shared" si="19"/>
        <v>829</v>
      </c>
      <c r="E69" s="62">
        <f t="shared" si="20"/>
        <v>2363.1645767284645</v>
      </c>
      <c r="F69" s="63">
        <f t="shared" si="21"/>
        <v>0.25969838962676933</v>
      </c>
      <c r="G69" s="79"/>
      <c r="H69" s="40"/>
      <c r="I69" s="41"/>
      <c r="J69" s="40"/>
      <c r="K69" s="40"/>
      <c r="L69" s="62">
        <f t="shared" si="22"/>
        <v>106405.48589094893</v>
      </c>
      <c r="M69" s="62">
        <f t="shared" si="32"/>
        <v>109597.65046767739</v>
      </c>
      <c r="N69" s="64">
        <f t="shared" si="23"/>
        <v>1299</v>
      </c>
      <c r="O69" s="62">
        <f t="shared" si="24"/>
        <v>1893.1645767284645</v>
      </c>
      <c r="P69" s="63">
        <f t="shared" si="25"/>
        <v>0.40693390606172902</v>
      </c>
      <c r="Q69" s="79"/>
      <c r="R69" s="80">
        <f t="shared" si="26"/>
        <v>-470</v>
      </c>
      <c r="S69" s="41"/>
      <c r="T69" s="40"/>
      <c r="U69" s="40"/>
      <c r="V69" s="62">
        <f t="shared" si="27"/>
        <v>106405.48589094893</v>
      </c>
      <c r="W69" s="62">
        <f t="shared" si="33"/>
        <v>109597.65046767739</v>
      </c>
      <c r="X69" s="64">
        <f t="shared" si="28"/>
        <v>649</v>
      </c>
      <c r="Y69" s="62">
        <f t="shared" si="29"/>
        <v>2543.1645767284645</v>
      </c>
      <c r="Z69" s="63">
        <f t="shared" si="30"/>
        <v>0.20331031950274223</v>
      </c>
      <c r="AA69" s="79"/>
      <c r="AB69" s="80">
        <f t="shared" si="31"/>
        <v>180</v>
      </c>
      <c r="AC69" s="41"/>
    </row>
    <row r="70" spans="1:29" ht="15.5" hidden="1" x14ac:dyDescent="0.35">
      <c r="A70" s="40"/>
      <c r="B70" s="62">
        <f t="shared" si="18"/>
        <v>109597.65046767739</v>
      </c>
      <c r="C70" s="62">
        <f t="shared" si="15"/>
        <v>112885.57998170772</v>
      </c>
      <c r="D70" s="64">
        <f t="shared" si="19"/>
        <v>829</v>
      </c>
      <c r="E70" s="62">
        <f t="shared" si="20"/>
        <v>2458.9295140303293</v>
      </c>
      <c r="F70" s="63">
        <f t="shared" si="21"/>
        <v>0.25213435886094027</v>
      </c>
      <c r="G70" s="79"/>
      <c r="H70" s="40"/>
      <c r="I70" s="41"/>
      <c r="J70" s="40"/>
      <c r="K70" s="40"/>
      <c r="L70" s="62">
        <f t="shared" si="22"/>
        <v>109597.65046767739</v>
      </c>
      <c r="M70" s="62">
        <f t="shared" si="32"/>
        <v>112885.57998170772</v>
      </c>
      <c r="N70" s="64">
        <f t="shared" si="23"/>
        <v>1299</v>
      </c>
      <c r="O70" s="62">
        <f t="shared" si="24"/>
        <v>1988.9295140303293</v>
      </c>
      <c r="P70" s="63">
        <f t="shared" si="25"/>
        <v>0.39508146219585211</v>
      </c>
      <c r="Q70" s="79"/>
      <c r="R70" s="80">
        <f t="shared" si="26"/>
        <v>-470</v>
      </c>
      <c r="S70" s="41"/>
      <c r="T70" s="40"/>
      <c r="U70" s="40"/>
      <c r="V70" s="62">
        <f t="shared" si="27"/>
        <v>109597.65046767739</v>
      </c>
      <c r="W70" s="62">
        <f t="shared" si="33"/>
        <v>112885.57998170772</v>
      </c>
      <c r="X70" s="64">
        <f t="shared" si="28"/>
        <v>649</v>
      </c>
      <c r="Y70" s="62">
        <f t="shared" si="29"/>
        <v>2638.9295140303293</v>
      </c>
      <c r="Z70" s="63">
        <f t="shared" si="30"/>
        <v>0.19738865971139957</v>
      </c>
      <c r="AA70" s="79"/>
      <c r="AB70" s="80">
        <f t="shared" si="31"/>
        <v>180</v>
      </c>
      <c r="AC70" s="41"/>
    </row>
    <row r="71" spans="1:29" ht="15.5" hidden="1" x14ac:dyDescent="0.35">
      <c r="A71" s="40"/>
      <c r="B71" s="62">
        <f t="shared" si="18"/>
        <v>112885.57998170772</v>
      </c>
      <c r="C71" s="62">
        <f t="shared" si="15"/>
        <v>116272.14738115895</v>
      </c>
      <c r="D71" s="64">
        <f t="shared" si="19"/>
        <v>829</v>
      </c>
      <c r="E71" s="62">
        <f t="shared" si="20"/>
        <v>2557.5673994512326</v>
      </c>
      <c r="F71" s="63">
        <f t="shared" si="21"/>
        <v>0.24479063967081627</v>
      </c>
      <c r="G71" s="79"/>
      <c r="H71" s="40"/>
      <c r="I71" s="41"/>
      <c r="J71" s="40"/>
      <c r="K71" s="40"/>
      <c r="L71" s="62">
        <f t="shared" si="22"/>
        <v>112885.57998170772</v>
      </c>
      <c r="M71" s="62">
        <f t="shared" si="32"/>
        <v>116272.14738115895</v>
      </c>
      <c r="N71" s="64">
        <f t="shared" si="23"/>
        <v>1299</v>
      </c>
      <c r="O71" s="62">
        <f t="shared" si="24"/>
        <v>2087.5673994512326</v>
      </c>
      <c r="P71" s="63">
        <f t="shared" si="25"/>
        <v>0.38357423514160477</v>
      </c>
      <c r="Q71" s="79"/>
      <c r="R71" s="80">
        <f t="shared" si="26"/>
        <v>-470</v>
      </c>
      <c r="S71" s="41"/>
      <c r="T71" s="40"/>
      <c r="U71" s="40"/>
      <c r="V71" s="62">
        <f t="shared" si="27"/>
        <v>112885.57998170772</v>
      </c>
      <c r="W71" s="62">
        <f t="shared" si="33"/>
        <v>116272.14738115895</v>
      </c>
      <c r="X71" s="64">
        <f t="shared" si="28"/>
        <v>649</v>
      </c>
      <c r="Y71" s="62">
        <f t="shared" si="29"/>
        <v>2737.5673994512326</v>
      </c>
      <c r="Z71" s="63">
        <f t="shared" si="30"/>
        <v>0.19163947544796112</v>
      </c>
      <c r="AA71" s="79"/>
      <c r="AB71" s="80">
        <f t="shared" si="31"/>
        <v>180</v>
      </c>
      <c r="AC71" s="41"/>
    </row>
    <row r="72" spans="1:29" ht="15.5" hidden="1" x14ac:dyDescent="0.35">
      <c r="A72" s="40"/>
      <c r="B72" s="62">
        <f t="shared" si="18"/>
        <v>116272.14738115895</v>
      </c>
      <c r="C72" s="62">
        <f t="shared" si="15"/>
        <v>119760.31180259373</v>
      </c>
      <c r="D72" s="64">
        <f t="shared" si="19"/>
        <v>829</v>
      </c>
      <c r="E72" s="62">
        <f t="shared" si="20"/>
        <v>2659.1644214347762</v>
      </c>
      <c r="F72" s="63">
        <f t="shared" si="21"/>
        <v>0.23766081521438429</v>
      </c>
      <c r="G72" s="79"/>
      <c r="H72" s="40"/>
      <c r="I72" s="41"/>
      <c r="J72" s="40"/>
      <c r="K72" s="40"/>
      <c r="L72" s="62">
        <f t="shared" si="22"/>
        <v>116272.14738115895</v>
      </c>
      <c r="M72" s="62">
        <f t="shared" si="32"/>
        <v>119760.31180259373</v>
      </c>
      <c r="N72" s="64">
        <f t="shared" si="23"/>
        <v>1299</v>
      </c>
      <c r="O72" s="62">
        <f t="shared" si="24"/>
        <v>2189.1644214347762</v>
      </c>
      <c r="P72" s="63">
        <f t="shared" si="25"/>
        <v>0.37240217004039228</v>
      </c>
      <c r="Q72" s="79"/>
      <c r="R72" s="80">
        <f t="shared" si="26"/>
        <v>-470</v>
      </c>
      <c r="S72" s="41"/>
      <c r="T72" s="40"/>
      <c r="U72" s="40"/>
      <c r="V72" s="62">
        <f t="shared" si="27"/>
        <v>116272.14738115895</v>
      </c>
      <c r="W72" s="62">
        <f t="shared" si="33"/>
        <v>119760.31180259373</v>
      </c>
      <c r="X72" s="64">
        <f t="shared" si="28"/>
        <v>649</v>
      </c>
      <c r="Y72" s="62">
        <f t="shared" si="29"/>
        <v>2839.1644214347762</v>
      </c>
      <c r="Z72" s="63">
        <f t="shared" si="30"/>
        <v>0.18605774315335996</v>
      </c>
      <c r="AA72" s="79"/>
      <c r="AB72" s="80">
        <f t="shared" si="31"/>
        <v>180</v>
      </c>
      <c r="AC72" s="41"/>
    </row>
    <row r="73" spans="1:29" ht="15.5" hidden="1" x14ac:dyDescent="0.35">
      <c r="A73" s="40"/>
      <c r="B73" s="62">
        <f t="shared" si="18"/>
        <v>119760.31180259373</v>
      </c>
      <c r="C73" s="62">
        <f t="shared" si="15"/>
        <v>123353.12115667155</v>
      </c>
      <c r="D73" s="64">
        <f t="shared" si="19"/>
        <v>829</v>
      </c>
      <c r="E73" s="62">
        <f t="shared" si="20"/>
        <v>2763.8093540778209</v>
      </c>
      <c r="F73" s="63">
        <f t="shared" si="21"/>
        <v>0.23073865554794581</v>
      </c>
      <c r="G73" s="79"/>
      <c r="H73" s="40"/>
      <c r="I73" s="41"/>
      <c r="J73" s="40"/>
      <c r="K73" s="40"/>
      <c r="L73" s="62">
        <f t="shared" si="22"/>
        <v>119760.31180259373</v>
      </c>
      <c r="M73" s="62">
        <f t="shared" si="32"/>
        <v>123353.12115667155</v>
      </c>
      <c r="N73" s="64">
        <f t="shared" si="23"/>
        <v>1299</v>
      </c>
      <c r="O73" s="62">
        <f t="shared" si="24"/>
        <v>2293.8093540778209</v>
      </c>
      <c r="P73" s="63">
        <f t="shared" si="25"/>
        <v>0.36155550489358457</v>
      </c>
      <c r="Q73" s="79"/>
      <c r="R73" s="80">
        <f t="shared" si="26"/>
        <v>-470</v>
      </c>
      <c r="S73" s="41"/>
      <c r="T73" s="40"/>
      <c r="U73" s="40"/>
      <c r="V73" s="62">
        <f t="shared" si="27"/>
        <v>119760.31180259373</v>
      </c>
      <c r="W73" s="62">
        <f t="shared" si="33"/>
        <v>123353.12115667155</v>
      </c>
      <c r="X73" s="64">
        <f t="shared" si="28"/>
        <v>649</v>
      </c>
      <c r="Y73" s="62">
        <f t="shared" si="29"/>
        <v>2943.8093540778209</v>
      </c>
      <c r="Z73" s="63">
        <f t="shared" si="30"/>
        <v>0.1806385855857863</v>
      </c>
      <c r="AA73" s="79"/>
      <c r="AB73" s="80">
        <f t="shared" si="31"/>
        <v>180</v>
      </c>
      <c r="AC73" s="41"/>
    </row>
    <row r="74" spans="1:29" ht="15.5" hidden="1" x14ac:dyDescent="0.35">
      <c r="A74" s="40"/>
      <c r="B74" s="62">
        <f t="shared" si="18"/>
        <v>123353.12115667155</v>
      </c>
      <c r="C74" s="62">
        <f t="shared" si="15"/>
        <v>127053.71479137171</v>
      </c>
      <c r="D74" s="64">
        <f t="shared" si="19"/>
        <v>909</v>
      </c>
      <c r="E74" s="62">
        <f t="shared" si="20"/>
        <v>2791.5936347001552</v>
      </c>
      <c r="F74" s="63">
        <f t="shared" si="21"/>
        <v>0.24563626534845207</v>
      </c>
      <c r="G74" s="79"/>
      <c r="H74" s="40"/>
      <c r="I74" s="41"/>
      <c r="J74" s="40"/>
      <c r="K74" s="40"/>
      <c r="L74" s="62">
        <f t="shared" si="22"/>
        <v>123353.12115667155</v>
      </c>
      <c r="M74" s="62">
        <f t="shared" si="32"/>
        <v>127053.71479137171</v>
      </c>
      <c r="N74" s="64">
        <f t="shared" si="23"/>
        <v>1299</v>
      </c>
      <c r="O74" s="62">
        <f t="shared" si="24"/>
        <v>2401.5936347001552</v>
      </c>
      <c r="P74" s="63">
        <f t="shared" si="25"/>
        <v>0.35102476203260641</v>
      </c>
      <c r="Q74" s="79"/>
      <c r="R74" s="80">
        <f t="shared" si="26"/>
        <v>-390</v>
      </c>
      <c r="S74" s="41"/>
      <c r="T74" s="40"/>
      <c r="U74" s="40"/>
      <c r="V74" s="62">
        <f t="shared" si="27"/>
        <v>123353.12115667155</v>
      </c>
      <c r="W74" s="62">
        <f t="shared" si="33"/>
        <v>127053.71479137171</v>
      </c>
      <c r="X74" s="64">
        <f t="shared" si="28"/>
        <v>649</v>
      </c>
      <c r="Y74" s="62">
        <f t="shared" si="29"/>
        <v>3051.5936347001552</v>
      </c>
      <c r="Z74" s="63">
        <f t="shared" si="30"/>
        <v>0.17537726755901584</v>
      </c>
      <c r="AA74" s="79"/>
      <c r="AB74" s="80">
        <f t="shared" si="31"/>
        <v>260</v>
      </c>
      <c r="AC74" s="41"/>
    </row>
    <row r="75" spans="1:29" ht="15.5" hidden="1" x14ac:dyDescent="0.35">
      <c r="A75" s="40"/>
      <c r="B75" s="62">
        <f t="shared" si="18"/>
        <v>127053.71479137171</v>
      </c>
      <c r="C75" s="62">
        <f t="shared" si="15"/>
        <v>130865.32623511287</v>
      </c>
      <c r="D75" s="64">
        <f t="shared" si="19"/>
        <v>909</v>
      </c>
      <c r="E75" s="62">
        <f t="shared" si="20"/>
        <v>2902.6114437411597</v>
      </c>
      <c r="F75" s="63">
        <f t="shared" si="21"/>
        <v>0.23848181101791463</v>
      </c>
      <c r="G75" s="79"/>
      <c r="H75" s="40"/>
      <c r="I75" s="41"/>
      <c r="J75" s="40"/>
      <c r="K75" s="40"/>
      <c r="L75" s="62">
        <f t="shared" si="22"/>
        <v>127053.71479137171</v>
      </c>
      <c r="M75" s="62">
        <f t="shared" si="32"/>
        <v>130865.32623511287</v>
      </c>
      <c r="N75" s="64">
        <f t="shared" si="23"/>
        <v>1299</v>
      </c>
      <c r="O75" s="62">
        <f t="shared" si="24"/>
        <v>2512.6114437411597</v>
      </c>
      <c r="P75" s="63">
        <f t="shared" si="25"/>
        <v>0.34080073983748194</v>
      </c>
      <c r="Q75" s="79"/>
      <c r="R75" s="80">
        <f t="shared" si="26"/>
        <v>-390</v>
      </c>
      <c r="S75" s="41"/>
      <c r="T75" s="40"/>
      <c r="U75" s="40"/>
      <c r="V75" s="62">
        <f t="shared" si="27"/>
        <v>127053.71479137171</v>
      </c>
      <c r="W75" s="62">
        <f t="shared" si="33"/>
        <v>130865.32623511287</v>
      </c>
      <c r="X75" s="64">
        <f t="shared" si="28"/>
        <v>649</v>
      </c>
      <c r="Y75" s="62">
        <f t="shared" si="29"/>
        <v>3162.6114437411597</v>
      </c>
      <c r="Z75" s="63">
        <f t="shared" si="30"/>
        <v>0.17026919180486974</v>
      </c>
      <c r="AA75" s="79"/>
      <c r="AB75" s="80">
        <f t="shared" si="31"/>
        <v>260</v>
      </c>
      <c r="AC75" s="41"/>
    </row>
    <row r="76" spans="1:29" ht="15.5" hidden="1" x14ac:dyDescent="0.35">
      <c r="A76" s="40"/>
      <c r="B76" s="62">
        <f t="shared" si="18"/>
        <v>130865.32623511287</v>
      </c>
      <c r="C76" s="62">
        <f t="shared" si="15"/>
        <v>134791.28602216626</v>
      </c>
      <c r="D76" s="64">
        <f t="shared" si="19"/>
        <v>909</v>
      </c>
      <c r="E76" s="62">
        <f t="shared" si="20"/>
        <v>3016.9597870533908</v>
      </c>
      <c r="F76" s="63">
        <f t="shared" si="21"/>
        <v>0.23153573885234452</v>
      </c>
      <c r="G76" s="79"/>
      <c r="H76" s="40"/>
      <c r="I76" s="41"/>
      <c r="J76" s="40"/>
      <c r="K76" s="40"/>
      <c r="L76" s="62">
        <f t="shared" si="22"/>
        <v>130865.32623511287</v>
      </c>
      <c r="M76" s="62">
        <f t="shared" si="32"/>
        <v>134791.28602216626</v>
      </c>
      <c r="N76" s="64">
        <f t="shared" si="23"/>
        <v>1299</v>
      </c>
      <c r="O76" s="62">
        <f t="shared" si="24"/>
        <v>2626.9597870533908</v>
      </c>
      <c r="P76" s="63">
        <f t="shared" si="25"/>
        <v>0.33087450469658475</v>
      </c>
      <c r="Q76" s="79"/>
      <c r="R76" s="80">
        <f t="shared" si="26"/>
        <v>-390</v>
      </c>
      <c r="S76" s="41"/>
      <c r="T76" s="40"/>
      <c r="U76" s="40"/>
      <c r="V76" s="62">
        <f t="shared" si="27"/>
        <v>130865.32623511287</v>
      </c>
      <c r="W76" s="62">
        <f t="shared" si="33"/>
        <v>134791.28602216626</v>
      </c>
      <c r="X76" s="64">
        <f t="shared" si="28"/>
        <v>649</v>
      </c>
      <c r="Y76" s="62">
        <f t="shared" si="29"/>
        <v>3276.9597870533908</v>
      </c>
      <c r="Z76" s="63">
        <f t="shared" si="30"/>
        <v>0.16530989495618437</v>
      </c>
      <c r="AA76" s="79"/>
      <c r="AB76" s="80">
        <f t="shared" si="31"/>
        <v>260</v>
      </c>
      <c r="AC76" s="41"/>
    </row>
    <row r="77" spans="1:29" ht="15.5" hidden="1" x14ac:dyDescent="0.35">
      <c r="B77" s="62">
        <f t="shared" si="18"/>
        <v>134791.28602216626</v>
      </c>
      <c r="C77" s="62">
        <f t="shared" si="15"/>
        <v>138835.02460283125</v>
      </c>
      <c r="D77" s="64">
        <f t="shared" si="19"/>
        <v>909</v>
      </c>
      <c r="E77" s="62">
        <f t="shared" si="20"/>
        <v>3134.7385806649982</v>
      </c>
      <c r="F77" s="63">
        <f t="shared" si="21"/>
        <v>0.22479197946829535</v>
      </c>
      <c r="G77" s="79"/>
      <c r="H77" s="40"/>
      <c r="I77" s="41"/>
      <c r="J77" s="40"/>
      <c r="L77" s="62">
        <f t="shared" si="22"/>
        <v>134791.28602216626</v>
      </c>
      <c r="M77" s="62">
        <f t="shared" si="32"/>
        <v>138835.02460283125</v>
      </c>
      <c r="N77" s="64">
        <f t="shared" si="23"/>
        <v>1299</v>
      </c>
      <c r="O77" s="62">
        <f t="shared" si="24"/>
        <v>2744.7385806649982</v>
      </c>
      <c r="P77" s="63">
        <f t="shared" si="25"/>
        <v>0.32123738320056727</v>
      </c>
      <c r="Q77" s="79"/>
      <c r="R77" s="80">
        <f t="shared" si="26"/>
        <v>-390</v>
      </c>
      <c r="S77" s="41"/>
      <c r="T77" s="40"/>
      <c r="V77" s="62">
        <f t="shared" si="27"/>
        <v>134791.28602216626</v>
      </c>
      <c r="W77" s="62">
        <f t="shared" si="33"/>
        <v>138835.02460283125</v>
      </c>
      <c r="X77" s="64">
        <f t="shared" si="28"/>
        <v>649</v>
      </c>
      <c r="Y77" s="62">
        <f t="shared" si="29"/>
        <v>3394.7385806649982</v>
      </c>
      <c r="Z77" s="63">
        <f t="shared" si="30"/>
        <v>0.16049504364678072</v>
      </c>
      <c r="AA77" s="79"/>
      <c r="AB77" s="80">
        <f t="shared" si="31"/>
        <v>260</v>
      </c>
      <c r="AC77" s="41"/>
    </row>
    <row r="78" spans="1:29" ht="15.5" hidden="1" x14ac:dyDescent="0.35">
      <c r="A78" s="40"/>
      <c r="B78" s="62">
        <f t="shared" si="18"/>
        <v>138835.02460283125</v>
      </c>
      <c r="C78" s="62">
        <f t="shared" si="15"/>
        <v>143000.0753409162</v>
      </c>
      <c r="D78" s="64">
        <f t="shared" si="19"/>
        <v>909</v>
      </c>
      <c r="E78" s="62">
        <f t="shared" si="20"/>
        <v>3256.0507380849449</v>
      </c>
      <c r="F78" s="63">
        <f t="shared" si="21"/>
        <v>0.21824464026048107</v>
      </c>
      <c r="G78" s="79"/>
      <c r="H78" s="40"/>
      <c r="I78" s="41"/>
      <c r="J78" s="40"/>
      <c r="K78" s="40"/>
      <c r="L78" s="62">
        <f t="shared" si="22"/>
        <v>138835.02460283125</v>
      </c>
      <c r="M78" s="62">
        <f t="shared" si="32"/>
        <v>143000.0753409162</v>
      </c>
      <c r="N78" s="64">
        <f t="shared" si="23"/>
        <v>1299</v>
      </c>
      <c r="O78" s="62">
        <f t="shared" si="24"/>
        <v>2866.0507380849449</v>
      </c>
      <c r="P78" s="63">
        <f t="shared" si="25"/>
        <v>0.31188095456365778</v>
      </c>
      <c r="Q78" s="79"/>
      <c r="R78" s="80">
        <f t="shared" si="26"/>
        <v>-390</v>
      </c>
      <c r="S78" s="41"/>
      <c r="T78" s="40"/>
      <c r="U78" s="40"/>
      <c r="V78" s="62">
        <f t="shared" si="27"/>
        <v>138835.02460283125</v>
      </c>
      <c r="W78" s="62">
        <f t="shared" si="33"/>
        <v>143000.0753409162</v>
      </c>
      <c r="X78" s="64">
        <f t="shared" si="28"/>
        <v>649</v>
      </c>
      <c r="Y78" s="62">
        <f t="shared" si="29"/>
        <v>3516.0507380849449</v>
      </c>
      <c r="Z78" s="63">
        <f t="shared" si="30"/>
        <v>0.15582043072502993</v>
      </c>
      <c r="AA78" s="79"/>
      <c r="AB78" s="80">
        <f t="shared" si="31"/>
        <v>260</v>
      </c>
      <c r="AC78" s="41"/>
    </row>
    <row r="79" spans="1:29" ht="15.5" hidden="1" x14ac:dyDescent="0.35">
      <c r="A79" s="40" t="s">
        <v>14</v>
      </c>
      <c r="B79" s="62">
        <f t="shared" si="18"/>
        <v>143000.0753409162</v>
      </c>
      <c r="C79" s="62">
        <f t="shared" si="15"/>
        <v>147290.07760114368</v>
      </c>
      <c r="D79" s="64">
        <f>IF(B79&lt;9999,69,IF(B79&lt;19999,109,IF(B79&lt;29999,189,IF(B79&lt;39999,269,IF(B79&lt;49999,349,IF(B79&lt;59999,429,IF(B79&lt;69999,509,IF(B79&lt;79999,589,IF(B79&lt;89999,669,IF(B79&lt;99999,749,IF(B79&lt;119999,829,IF(B79&lt;139999,909,IF(B79&lt;159999,989,IF(B79&lt;179999,1069,IF(B79&lt;199999,1149,IF(B79&lt;249999,1390,IF(B79&lt;299999,1590,IF(B79&lt;349999,1790,IF(B79&lt;399999,1990,IF(B79&lt;449999,2290,IF(B79&lt;499999,2590,IF(B79&lt;599999,2990,IF(B79&lt;699999,3390,IF(B79&lt;799999,3790,IF(B79&lt;899999,4190,IF(B79&lt;999999,4590))))))))))))))))))))))))))</f>
        <v>989</v>
      </c>
      <c r="E79" s="62">
        <f t="shared" si="20"/>
        <v>3301.0022602274839</v>
      </c>
      <c r="F79" s="63">
        <f t="shared" si="21"/>
        <v>0.23053600907603175</v>
      </c>
      <c r="G79" s="79"/>
      <c r="H79" s="40"/>
      <c r="I79" s="41"/>
      <c r="J79" s="40"/>
      <c r="K79" s="40" t="s">
        <v>14</v>
      </c>
      <c r="L79" s="62">
        <f t="shared" si="22"/>
        <v>143000.0753409162</v>
      </c>
      <c r="M79" s="62">
        <f t="shared" si="32"/>
        <v>147290.07760114368</v>
      </c>
      <c r="N79" s="64">
        <f t="shared" si="23"/>
        <v>1299</v>
      </c>
      <c r="O79" s="62">
        <f t="shared" si="24"/>
        <v>2991.0022602274839</v>
      </c>
      <c r="P79" s="63">
        <f t="shared" si="25"/>
        <v>0.30279704326568785</v>
      </c>
      <c r="Q79" s="79"/>
      <c r="R79" s="80">
        <f t="shared" si="26"/>
        <v>-310</v>
      </c>
      <c r="S79" s="41"/>
      <c r="T79" s="40"/>
      <c r="U79" s="40" t="s">
        <v>14</v>
      </c>
      <c r="V79" s="62">
        <f t="shared" si="27"/>
        <v>143000.0753409162</v>
      </c>
      <c r="W79" s="62">
        <f t="shared" si="33"/>
        <v>147290.07760114368</v>
      </c>
      <c r="X79" s="64">
        <f t="shared" si="28"/>
        <v>649</v>
      </c>
      <c r="Y79" s="62">
        <f t="shared" si="29"/>
        <v>3641.0022602274839</v>
      </c>
      <c r="Z79" s="63">
        <f t="shared" si="30"/>
        <v>0.15128197157769929</v>
      </c>
      <c r="AA79" s="79"/>
      <c r="AB79" s="80">
        <f t="shared" si="31"/>
        <v>340</v>
      </c>
      <c r="AC79" s="41"/>
    </row>
    <row r="80" spans="1:29" ht="15.5" hidden="1" x14ac:dyDescent="0.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spans="1:29" ht="15.5" hidden="1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spans="1:29" ht="15.5" hidden="1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</row>
    <row r="83" spans="1:29" ht="15.5" hidden="1" x14ac:dyDescent="0.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29" ht="15.5" hidden="1" x14ac:dyDescent="0.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</row>
    <row r="85" spans="1:29" ht="15.5" hidden="1" x14ac:dyDescent="0.35">
      <c r="A85" s="40"/>
      <c r="B85" s="68"/>
      <c r="C85" s="68"/>
      <c r="D85" s="68"/>
      <c r="E85" s="40"/>
      <c r="F85" s="68"/>
      <c r="G85" s="68"/>
      <c r="H85" s="68"/>
      <c r="I85" s="68"/>
      <c r="J85" s="40"/>
      <c r="K85" s="68"/>
      <c r="L85" s="68"/>
      <c r="M85" s="68"/>
      <c r="N85" s="40"/>
      <c r="O85" s="68"/>
      <c r="P85" s="68"/>
      <c r="Q85" s="68"/>
      <c r="R85" s="6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</row>
    <row r="86" spans="1:29" ht="15.5" hidden="1" x14ac:dyDescent="0.35">
      <c r="A86" s="40"/>
      <c r="B86" s="68"/>
      <c r="C86" s="68"/>
      <c r="D86" s="68"/>
      <c r="E86" s="40"/>
      <c r="F86" s="68"/>
      <c r="G86" s="68"/>
      <c r="H86" s="68"/>
      <c r="I86" s="68"/>
      <c r="J86" s="40"/>
      <c r="K86" s="68"/>
      <c r="L86" s="68"/>
      <c r="M86" s="68"/>
      <c r="N86" s="40"/>
      <c r="O86" s="68"/>
      <c r="P86" s="68"/>
      <c r="Q86" s="68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</row>
    <row r="87" spans="1:29" ht="15.5" hidden="1" x14ac:dyDescent="0.35">
      <c r="A87" s="40"/>
      <c r="B87" s="68"/>
      <c r="C87" s="68"/>
      <c r="D87" s="68"/>
      <c r="E87" s="40"/>
      <c r="F87" s="68"/>
      <c r="G87" s="68"/>
      <c r="H87" s="68"/>
      <c r="I87" s="68"/>
      <c r="J87" s="40"/>
      <c r="K87" s="68"/>
      <c r="L87" s="68"/>
      <c r="M87" s="40"/>
      <c r="N87" s="41"/>
      <c r="O87" s="40"/>
      <c r="P87" s="40"/>
      <c r="Q87" s="68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</row>
    <row r="88" spans="1:29" ht="15.5" hidden="1" x14ac:dyDescent="0.35">
      <c r="A88" s="40"/>
      <c r="B88" s="68"/>
      <c r="C88" s="68"/>
      <c r="D88" s="68"/>
      <c r="E88" s="40"/>
      <c r="F88" s="68"/>
      <c r="G88" s="68"/>
      <c r="H88" s="68"/>
      <c r="I88" s="68"/>
      <c r="J88" s="40"/>
      <c r="K88" s="68"/>
      <c r="L88" s="40"/>
      <c r="M88" s="40"/>
      <c r="N88" s="41"/>
      <c r="O88" s="40"/>
      <c r="P88" s="40"/>
      <c r="Q88" s="68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</row>
    <row r="89" spans="1:29" ht="15.5" hidden="1" x14ac:dyDescent="0.35">
      <c r="A89" s="40"/>
      <c r="B89" s="68"/>
      <c r="C89" s="68"/>
      <c r="D89" s="68"/>
      <c r="E89" s="40"/>
      <c r="F89" s="68"/>
      <c r="G89" s="68"/>
      <c r="H89" s="68"/>
      <c r="I89" s="68"/>
      <c r="J89" s="40"/>
      <c r="K89" s="68"/>
      <c r="L89" s="40"/>
      <c r="M89" s="40"/>
      <c r="N89" s="41"/>
      <c r="O89" s="40"/>
      <c r="P89" s="40"/>
      <c r="Q89" s="68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0" spans="1:29" ht="15.5" hidden="1" x14ac:dyDescent="0.35">
      <c r="A90" s="40"/>
      <c r="B90" s="68"/>
      <c r="C90" s="68"/>
      <c r="D90" s="68"/>
      <c r="E90" s="40"/>
      <c r="F90" s="68"/>
      <c r="G90" s="68"/>
      <c r="H90" s="68"/>
      <c r="I90" s="68"/>
      <c r="J90" s="40"/>
      <c r="K90" s="68"/>
      <c r="L90" s="68"/>
      <c r="M90" s="40"/>
      <c r="N90" s="41"/>
      <c r="O90" s="40"/>
      <c r="P90" s="68"/>
      <c r="Q90" s="68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</row>
    <row r="91" spans="1:29" ht="15.5" hidden="1" x14ac:dyDescent="0.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1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</row>
    <row r="92" spans="1:29" ht="15.5" hidden="1" x14ac:dyDescent="0.35">
      <c r="A92" s="40"/>
      <c r="B92" s="68"/>
      <c r="C92" s="68"/>
      <c r="D92" s="68"/>
      <c r="E92" s="40"/>
      <c r="F92" s="68"/>
      <c r="G92" s="68"/>
      <c r="H92" s="68"/>
      <c r="I92" s="68"/>
      <c r="J92" s="40"/>
      <c r="K92" s="68"/>
      <c r="L92" s="68"/>
      <c r="M92" s="40"/>
      <c r="N92" s="41"/>
      <c r="O92" s="40"/>
      <c r="P92" s="68"/>
      <c r="Q92" s="68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</row>
    <row r="93" spans="1:29" ht="15.5" hidden="1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</row>
    <row r="94" spans="1:29" ht="15.5" hidden="1" x14ac:dyDescent="0.35">
      <c r="A94" s="114"/>
      <c r="B94" s="115"/>
      <c r="C94" s="115"/>
      <c r="D94" s="68"/>
      <c r="E94" s="40"/>
      <c r="F94" s="40"/>
      <c r="G94" s="40"/>
      <c r="H94" s="40"/>
      <c r="I94" s="68"/>
      <c r="J94" s="40"/>
      <c r="K94" s="40"/>
      <c r="L94" s="40"/>
      <c r="M94" s="40"/>
      <c r="N94" s="41"/>
      <c r="O94" s="40"/>
      <c r="P94" s="40"/>
      <c r="Q94" s="68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</row>
    <row r="95" spans="1:29" ht="15.75" customHeight="1" x14ac:dyDescent="0.35">
      <c r="M95" s="40"/>
      <c r="N95" s="41"/>
      <c r="O95" s="40"/>
    </row>
    <row r="96" spans="1:29" ht="15.75" customHeight="1" x14ac:dyDescent="0.35">
      <c r="M96" s="40"/>
      <c r="N96" s="41"/>
      <c r="O96" s="40"/>
    </row>
  </sheetData>
  <sheetProtection algorithmName="SHA-512" hashValue="AEVYty7+zqID/z7ZgGlkPAN4NIwbxD4oAC7Rw9yZeJ7CMBmdyNRlErR8KitFzauOlogyP0TdugVqxcN3hPpVfA==" saltValue="Uugd+PWfe39qtCGb+Wr+rg==" spinCount="100000" sheet="1" objects="1" scenarios="1"/>
  <mergeCells count="4">
    <mergeCell ref="U1:AC1"/>
    <mergeCell ref="A94:C94"/>
    <mergeCell ref="A1:I1"/>
    <mergeCell ref="K1:S1"/>
  </mergeCells>
  <conditionalFormatting sqref="R20:R79">
    <cfRule type="cellIs" dxfId="2" priority="1" operator="greaterThan">
      <formula>0</formula>
    </cfRule>
    <cfRule type="cellIs" dxfId="1" priority="2" operator="lessThan">
      <formula>0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B79">
    <cfRule type="cellIs" dxfId="0" priority="3" operator="greaterThan">
      <formula>0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C2BE-F563-4B71-B15A-B2E357CC164A}">
  <sheetPr>
    <pageSetUpPr fitToPage="1"/>
  </sheetPr>
  <dimension ref="C1:R22"/>
  <sheetViews>
    <sheetView showGridLines="0" topLeftCell="B1" zoomScale="80" zoomScaleNormal="80" workbookViewId="0">
      <selection activeCell="H11" sqref="H11"/>
    </sheetView>
  </sheetViews>
  <sheetFormatPr baseColWidth="10" defaultColWidth="8.7265625" defaultRowHeight="14" x14ac:dyDescent="0.3"/>
  <cols>
    <col min="1" max="3" width="8.7265625" style="12"/>
    <col min="4" max="6" width="8.7265625" style="83"/>
    <col min="7" max="16384" width="8.7265625" style="12"/>
  </cols>
  <sheetData>
    <row r="1" spans="3:18" ht="14.5" thickBot="1" x14ac:dyDescent="0.35"/>
    <row r="2" spans="3:18" ht="20" x14ac:dyDescent="0.4">
      <c r="C2" s="132" t="s">
        <v>49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4"/>
    </row>
    <row r="3" spans="3:18" x14ac:dyDescent="0.3">
      <c r="C3" s="84"/>
      <c r="R3" s="85"/>
    </row>
    <row r="4" spans="3:18" x14ac:dyDescent="0.3">
      <c r="C4" s="84"/>
      <c r="F4" s="86" t="s">
        <v>50</v>
      </c>
      <c r="G4" s="87">
        <v>1</v>
      </c>
      <c r="H4" s="87">
        <v>2</v>
      </c>
      <c r="I4" s="87">
        <v>3</v>
      </c>
      <c r="J4" s="87">
        <v>4</v>
      </c>
      <c r="K4" s="87">
        <v>5</v>
      </c>
      <c r="L4" s="87">
        <v>6</v>
      </c>
      <c r="M4" s="87">
        <v>7</v>
      </c>
      <c r="N4" s="87">
        <v>8</v>
      </c>
      <c r="O4" s="87">
        <v>9</v>
      </c>
      <c r="P4" s="87">
        <v>10</v>
      </c>
      <c r="Q4" s="87" t="s">
        <v>51</v>
      </c>
      <c r="R4" s="85"/>
    </row>
    <row r="5" spans="3:18" x14ac:dyDescent="0.3">
      <c r="C5" s="84"/>
      <c r="R5" s="85"/>
    </row>
    <row r="6" spans="3:18" x14ac:dyDescent="0.3">
      <c r="C6" s="126" t="s">
        <v>45</v>
      </c>
      <c r="D6" s="127"/>
      <c r="E6" s="88"/>
      <c r="F6" s="118" t="s">
        <v>52</v>
      </c>
      <c r="G6" s="89"/>
      <c r="H6" s="135" t="s">
        <v>53</v>
      </c>
      <c r="I6" s="90"/>
      <c r="J6" s="90"/>
      <c r="K6" s="90"/>
      <c r="L6" s="90"/>
      <c r="M6" s="90"/>
      <c r="N6" s="90"/>
      <c r="O6" s="135" t="s">
        <v>54</v>
      </c>
      <c r="P6" s="90"/>
      <c r="Q6" s="91"/>
      <c r="R6" s="119" t="s">
        <v>55</v>
      </c>
    </row>
    <row r="7" spans="3:18" x14ac:dyDescent="0.3">
      <c r="C7" s="126"/>
      <c r="D7" s="127"/>
      <c r="E7" s="88"/>
      <c r="F7" s="118"/>
      <c r="G7" s="92"/>
      <c r="H7" s="129"/>
      <c r="I7" s="93"/>
      <c r="J7" s="93"/>
      <c r="K7" s="93"/>
      <c r="L7" s="93"/>
      <c r="M7" s="93"/>
      <c r="N7" s="93"/>
      <c r="O7" s="129"/>
      <c r="P7" s="93"/>
      <c r="Q7" s="94"/>
      <c r="R7" s="119"/>
    </row>
    <row r="8" spans="3:18" x14ac:dyDescent="0.3">
      <c r="C8" s="95"/>
      <c r="D8" s="86"/>
      <c r="R8" s="85"/>
    </row>
    <row r="9" spans="3:18" ht="14.5" customHeight="1" x14ac:dyDescent="0.3">
      <c r="C9" s="126" t="s">
        <v>56</v>
      </c>
      <c r="D9" s="127"/>
      <c r="E9" s="88"/>
      <c r="F9" s="118"/>
      <c r="G9" s="89"/>
      <c r="H9" s="90"/>
      <c r="I9" s="130" t="s">
        <v>57</v>
      </c>
      <c r="J9" s="90"/>
      <c r="K9" s="90"/>
      <c r="L9" s="123" t="s">
        <v>58</v>
      </c>
      <c r="M9" s="90"/>
      <c r="N9" s="90"/>
      <c r="O9" s="130" t="s">
        <v>59</v>
      </c>
      <c r="P9" s="90"/>
      <c r="Q9" s="91"/>
      <c r="R9" s="119"/>
    </row>
    <row r="10" spans="3:18" x14ac:dyDescent="0.3">
      <c r="C10" s="126"/>
      <c r="D10" s="127"/>
      <c r="E10" s="88"/>
      <c r="F10" s="118"/>
      <c r="G10" s="92"/>
      <c r="H10" s="93"/>
      <c r="I10" s="131"/>
      <c r="J10" s="93"/>
      <c r="K10" s="93"/>
      <c r="L10" s="129"/>
      <c r="M10" s="93"/>
      <c r="N10" s="93"/>
      <c r="O10" s="131"/>
      <c r="P10" s="93"/>
      <c r="Q10" s="94"/>
      <c r="R10" s="119"/>
    </row>
    <row r="11" spans="3:18" x14ac:dyDescent="0.3">
      <c r="C11" s="95"/>
      <c r="D11" s="86"/>
      <c r="R11" s="85"/>
    </row>
    <row r="12" spans="3:18" x14ac:dyDescent="0.3">
      <c r="C12" s="126" t="s">
        <v>60</v>
      </c>
      <c r="D12" s="127"/>
      <c r="E12" s="88"/>
      <c r="F12" s="118" t="s">
        <v>61</v>
      </c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1"/>
      <c r="R12" s="119" t="s">
        <v>62</v>
      </c>
    </row>
    <row r="13" spans="3:18" x14ac:dyDescent="0.3">
      <c r="C13" s="126"/>
      <c r="D13" s="127"/>
      <c r="E13" s="88"/>
      <c r="F13" s="118"/>
      <c r="G13" s="92"/>
      <c r="H13" s="93"/>
      <c r="I13" s="93"/>
      <c r="J13" s="93"/>
      <c r="K13" s="93"/>
      <c r="L13" s="93"/>
      <c r="M13" s="93"/>
      <c r="N13" s="93"/>
      <c r="O13" s="93"/>
      <c r="P13" s="93"/>
      <c r="Q13" s="94"/>
      <c r="R13" s="119"/>
    </row>
    <row r="14" spans="3:18" x14ac:dyDescent="0.3">
      <c r="C14" s="95"/>
      <c r="D14" s="86"/>
      <c r="R14" s="85"/>
    </row>
    <row r="15" spans="3:18" x14ac:dyDescent="0.3">
      <c r="C15" s="116" t="s">
        <v>63</v>
      </c>
      <c r="D15" s="117"/>
      <c r="E15" s="96"/>
      <c r="F15" s="118" t="s">
        <v>61</v>
      </c>
      <c r="G15" s="89"/>
      <c r="H15" s="90"/>
      <c r="I15" s="128">
        <v>0.1</v>
      </c>
      <c r="J15" s="90"/>
      <c r="K15" s="90"/>
      <c r="L15" s="90"/>
      <c r="M15" s="90"/>
      <c r="N15" s="128">
        <v>0.2</v>
      </c>
      <c r="O15" s="90"/>
      <c r="P15" s="90"/>
      <c r="Q15" s="91"/>
      <c r="R15" s="119" t="s">
        <v>62</v>
      </c>
    </row>
    <row r="16" spans="3:18" x14ac:dyDescent="0.3">
      <c r="C16" s="116"/>
      <c r="D16" s="117"/>
      <c r="E16" s="96"/>
      <c r="F16" s="118"/>
      <c r="G16" s="92"/>
      <c r="H16" s="93"/>
      <c r="I16" s="129"/>
      <c r="J16" s="93"/>
      <c r="K16" s="93"/>
      <c r="L16" s="93"/>
      <c r="M16" s="93"/>
      <c r="N16" s="129"/>
      <c r="O16" s="93"/>
      <c r="P16" s="93"/>
      <c r="Q16" s="94"/>
      <c r="R16" s="119"/>
    </row>
    <row r="17" spans="3:18" x14ac:dyDescent="0.3">
      <c r="C17" s="95"/>
      <c r="D17" s="86"/>
      <c r="R17" s="85"/>
    </row>
    <row r="18" spans="3:18" hidden="1" x14ac:dyDescent="0.3">
      <c r="C18" s="116" t="s">
        <v>64</v>
      </c>
      <c r="D18" s="117"/>
      <c r="E18" s="96"/>
      <c r="F18" s="118" t="s">
        <v>61</v>
      </c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1"/>
      <c r="R18" s="119" t="s">
        <v>62</v>
      </c>
    </row>
    <row r="19" spans="3:18" hidden="1" x14ac:dyDescent="0.3">
      <c r="C19" s="116"/>
      <c r="D19" s="117"/>
      <c r="E19" s="96"/>
      <c r="F19" s="118"/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94"/>
      <c r="R19" s="119"/>
    </row>
    <row r="20" spans="3:18" hidden="1" x14ac:dyDescent="0.3">
      <c r="C20" s="95"/>
      <c r="D20" s="86"/>
      <c r="R20" s="85"/>
    </row>
    <row r="21" spans="3:18" x14ac:dyDescent="0.3">
      <c r="C21" s="116" t="s">
        <v>65</v>
      </c>
      <c r="D21" s="117"/>
      <c r="E21" s="96"/>
      <c r="F21" s="118" t="s">
        <v>66</v>
      </c>
      <c r="G21" s="123" t="s">
        <v>67</v>
      </c>
      <c r="H21" s="90"/>
      <c r="I21" s="90"/>
      <c r="J21" s="90"/>
      <c r="K21" s="90"/>
      <c r="L21" s="90"/>
      <c r="M21" s="90"/>
      <c r="N21" s="90"/>
      <c r="O21" s="90"/>
      <c r="P21" s="123" t="s">
        <v>68</v>
      </c>
      <c r="Q21" s="91"/>
      <c r="R21" s="119" t="s">
        <v>69</v>
      </c>
    </row>
    <row r="22" spans="3:18" ht="14.5" thickBot="1" x14ac:dyDescent="0.35">
      <c r="C22" s="120"/>
      <c r="D22" s="121"/>
      <c r="E22" s="97"/>
      <c r="F22" s="122"/>
      <c r="G22" s="124"/>
      <c r="H22" s="98"/>
      <c r="I22" s="98"/>
      <c r="J22" s="98"/>
      <c r="K22" s="98"/>
      <c r="L22" s="98"/>
      <c r="M22" s="98"/>
      <c r="N22" s="98"/>
      <c r="O22" s="98"/>
      <c r="P22" s="124"/>
      <c r="Q22" s="99"/>
      <c r="R22" s="125"/>
    </row>
  </sheetData>
  <sheetProtection algorithmName="SHA-512" hashValue="x0rODf6WMZfx9+qsGtmW6u/tFzEna/9J8gTa5qtP8V9PX8wN4Da6neZhyBoGgpwK4snr6TXbHw95MRFyXoYb2g==" saltValue="sDlmb8jrpRK7hlmWtYDnrA==" spinCount="100000" sheet="1" objects="1" scenarios="1"/>
  <mergeCells count="28">
    <mergeCell ref="R9:R10"/>
    <mergeCell ref="C2:R2"/>
    <mergeCell ref="C6:D7"/>
    <mergeCell ref="F6:F7"/>
    <mergeCell ref="H6:H7"/>
    <mergeCell ref="O6:O7"/>
    <mergeCell ref="R6:R7"/>
    <mergeCell ref="C9:D10"/>
    <mergeCell ref="F9:F10"/>
    <mergeCell ref="I9:I10"/>
    <mergeCell ref="L9:L10"/>
    <mergeCell ref="O9:O10"/>
    <mergeCell ref="C12:D13"/>
    <mergeCell ref="F12:F13"/>
    <mergeCell ref="R12:R13"/>
    <mergeCell ref="C15:D16"/>
    <mergeCell ref="F15:F16"/>
    <mergeCell ref="I15:I16"/>
    <mergeCell ref="N15:N16"/>
    <mergeCell ref="R15:R16"/>
    <mergeCell ref="C18:D19"/>
    <mergeCell ref="F18:F19"/>
    <mergeCell ref="R18:R19"/>
    <mergeCell ref="C21:D22"/>
    <mergeCell ref="F21:F22"/>
    <mergeCell ref="G21:G22"/>
    <mergeCell ref="P21:P22"/>
    <mergeCell ref="R21:R22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4"/>
  <sheetViews>
    <sheetView workbookViewId="0">
      <selection activeCell="C2" sqref="C2"/>
    </sheetView>
  </sheetViews>
  <sheetFormatPr baseColWidth="10" defaultRowHeight="12.5" x14ac:dyDescent="0.25"/>
  <sheetData>
    <row r="2" spans="1:7" x14ac:dyDescent="0.25">
      <c r="A2" s="10" t="s">
        <v>30</v>
      </c>
      <c r="B2" s="11"/>
      <c r="C2" s="10" t="s">
        <v>31</v>
      </c>
      <c r="D2" s="11"/>
      <c r="E2" s="10" t="s">
        <v>30</v>
      </c>
      <c r="F2" s="11"/>
      <c r="G2" s="10" t="s">
        <v>32</v>
      </c>
    </row>
    <row r="3" spans="1:7" ht="15.5" x14ac:dyDescent="0.35">
      <c r="A3" s="1">
        <v>1</v>
      </c>
      <c r="B3" s="3">
        <v>100</v>
      </c>
      <c r="C3" s="3">
        <f>B3*1.002</f>
        <v>100.2</v>
      </c>
      <c r="D3" s="2"/>
      <c r="E3" s="1">
        <v>1</v>
      </c>
      <c r="F3" s="3">
        <v>100</v>
      </c>
      <c r="G3" s="3">
        <f>F3*1.0025</f>
        <v>100.25</v>
      </c>
    </row>
    <row r="4" spans="1:7" ht="15.5" x14ac:dyDescent="0.35">
      <c r="A4" s="1">
        <v>2</v>
      </c>
      <c r="B4" s="3">
        <f>C3</f>
        <v>100.2</v>
      </c>
      <c r="C4" s="3">
        <f>B4*1.002</f>
        <v>100.4004</v>
      </c>
      <c r="D4" s="2"/>
      <c r="E4" s="1">
        <v>2</v>
      </c>
      <c r="F4" s="3">
        <f>G3</f>
        <v>100.25</v>
      </c>
      <c r="G4" s="3">
        <f>F4*1.0025</f>
        <v>100.500625</v>
      </c>
    </row>
    <row r="5" spans="1:7" ht="15.5" x14ac:dyDescent="0.35">
      <c r="A5" s="1">
        <v>3</v>
      </c>
      <c r="B5" s="3">
        <f t="shared" ref="B5:B24" si="0">C4</f>
        <v>100.4004</v>
      </c>
      <c r="C5" s="3">
        <f t="shared" ref="C5:C24" si="1">B5*1.002</f>
        <v>100.6012008</v>
      </c>
      <c r="D5" s="2"/>
      <c r="E5" s="1">
        <v>3</v>
      </c>
      <c r="F5" s="3">
        <f t="shared" ref="F5:F24" si="2">G4</f>
        <v>100.500625</v>
      </c>
      <c r="G5" s="3">
        <f t="shared" ref="G5:G24" si="3">F5*1.0025</f>
        <v>100.75187656249999</v>
      </c>
    </row>
    <row r="6" spans="1:7" ht="15.5" x14ac:dyDescent="0.35">
      <c r="A6" s="1">
        <v>4</v>
      </c>
      <c r="B6" s="3">
        <f t="shared" si="0"/>
        <v>100.6012008</v>
      </c>
      <c r="C6" s="3">
        <f t="shared" si="1"/>
        <v>100.8024032016</v>
      </c>
      <c r="D6" s="2"/>
      <c r="E6" s="1">
        <v>4</v>
      </c>
      <c r="F6" s="3">
        <f t="shared" si="2"/>
        <v>100.75187656249999</v>
      </c>
      <c r="G6" s="3">
        <f t="shared" si="3"/>
        <v>101.00375625390623</v>
      </c>
    </row>
    <row r="7" spans="1:7" ht="15.5" x14ac:dyDescent="0.35">
      <c r="A7" s="1">
        <v>5</v>
      </c>
      <c r="B7" s="3">
        <f t="shared" si="0"/>
        <v>100.8024032016</v>
      </c>
      <c r="C7" s="3">
        <f t="shared" si="1"/>
        <v>101.0040080080032</v>
      </c>
      <c r="D7" s="2"/>
      <c r="E7" s="1">
        <v>5</v>
      </c>
      <c r="F7" s="3">
        <f t="shared" si="2"/>
        <v>101.00375625390623</v>
      </c>
      <c r="G7" s="3">
        <f t="shared" si="3"/>
        <v>101.25626564454099</v>
      </c>
    </row>
    <row r="8" spans="1:7" ht="15.5" x14ac:dyDescent="0.35">
      <c r="A8" s="1">
        <v>6</v>
      </c>
      <c r="B8" s="3">
        <f t="shared" si="0"/>
        <v>101.0040080080032</v>
      </c>
      <c r="C8" s="3">
        <f t="shared" si="1"/>
        <v>101.20601602401921</v>
      </c>
      <c r="D8" s="2"/>
      <c r="E8" s="1">
        <v>6</v>
      </c>
      <c r="F8" s="3">
        <f t="shared" si="2"/>
        <v>101.25626564454099</v>
      </c>
      <c r="G8" s="3">
        <f t="shared" si="3"/>
        <v>101.50940630865233</v>
      </c>
    </row>
    <row r="9" spans="1:7" ht="15.5" x14ac:dyDescent="0.35">
      <c r="A9" s="1">
        <v>7</v>
      </c>
      <c r="B9" s="3">
        <f t="shared" si="0"/>
        <v>101.20601602401921</v>
      </c>
      <c r="C9" s="3">
        <f t="shared" si="1"/>
        <v>101.40842805606725</v>
      </c>
      <c r="D9" s="2"/>
      <c r="E9" s="1">
        <v>7</v>
      </c>
      <c r="F9" s="3">
        <f t="shared" si="2"/>
        <v>101.50940630865233</v>
      </c>
      <c r="G9" s="3">
        <f t="shared" si="3"/>
        <v>101.76317982442396</v>
      </c>
    </row>
    <row r="10" spans="1:7" ht="15.5" x14ac:dyDescent="0.35">
      <c r="A10" s="1">
        <v>8</v>
      </c>
      <c r="B10" s="3">
        <f t="shared" si="0"/>
        <v>101.40842805606725</v>
      </c>
      <c r="C10" s="3">
        <f t="shared" si="1"/>
        <v>101.61124491217939</v>
      </c>
      <c r="D10" s="2"/>
      <c r="E10" s="1">
        <v>8</v>
      </c>
      <c r="F10" s="3">
        <f t="shared" si="2"/>
        <v>101.76317982442396</v>
      </c>
      <c r="G10" s="3">
        <f t="shared" si="3"/>
        <v>102.01758777398501</v>
      </c>
    </row>
    <row r="11" spans="1:7" ht="15.5" x14ac:dyDescent="0.35">
      <c r="A11" s="1">
        <v>9</v>
      </c>
      <c r="B11" s="3">
        <f t="shared" si="0"/>
        <v>101.61124491217939</v>
      </c>
      <c r="C11" s="3">
        <f t="shared" si="1"/>
        <v>101.81446740200374</v>
      </c>
      <c r="D11" s="2"/>
      <c r="E11" s="1">
        <v>9</v>
      </c>
      <c r="F11" s="3">
        <f t="shared" si="2"/>
        <v>102.01758777398501</v>
      </c>
      <c r="G11" s="3">
        <f t="shared" si="3"/>
        <v>102.27263174341996</v>
      </c>
    </row>
    <row r="12" spans="1:7" ht="15.5" x14ac:dyDescent="0.35">
      <c r="A12" s="1">
        <v>10</v>
      </c>
      <c r="B12" s="3">
        <f t="shared" si="0"/>
        <v>101.81446740200374</v>
      </c>
      <c r="C12" s="3">
        <f t="shared" si="1"/>
        <v>102.01809633680774</v>
      </c>
      <c r="D12" s="2"/>
      <c r="E12" s="1">
        <v>10</v>
      </c>
      <c r="F12" s="3">
        <f t="shared" si="2"/>
        <v>102.27263174341996</v>
      </c>
      <c r="G12" s="3">
        <f t="shared" si="3"/>
        <v>102.52831332277852</v>
      </c>
    </row>
    <row r="13" spans="1:7" ht="15.5" x14ac:dyDescent="0.35">
      <c r="A13" s="1">
        <v>11</v>
      </c>
      <c r="B13" s="3">
        <f t="shared" si="0"/>
        <v>102.01809633680774</v>
      </c>
      <c r="C13" s="3">
        <f t="shared" si="1"/>
        <v>102.22213252948136</v>
      </c>
      <c r="D13" s="2"/>
      <c r="E13" s="1">
        <v>11</v>
      </c>
      <c r="F13" s="3">
        <f t="shared" si="2"/>
        <v>102.52831332277852</v>
      </c>
      <c r="G13" s="3">
        <f t="shared" si="3"/>
        <v>102.78463410608546</v>
      </c>
    </row>
    <row r="14" spans="1:7" ht="15.5" x14ac:dyDescent="0.35">
      <c r="A14" s="1">
        <v>12</v>
      </c>
      <c r="B14" s="3">
        <f t="shared" si="0"/>
        <v>102.22213252948136</v>
      </c>
      <c r="C14" s="3">
        <f t="shared" si="1"/>
        <v>102.42657679454032</v>
      </c>
      <c r="D14" s="2"/>
      <c r="E14" s="1">
        <v>12</v>
      </c>
      <c r="F14" s="3">
        <f t="shared" si="2"/>
        <v>102.78463410608546</v>
      </c>
      <c r="G14" s="3">
        <f t="shared" si="3"/>
        <v>103.04159569135066</v>
      </c>
    </row>
    <row r="15" spans="1:7" ht="15.5" x14ac:dyDescent="0.35">
      <c r="A15" s="1">
        <v>13</v>
      </c>
      <c r="B15" s="3">
        <f t="shared" si="0"/>
        <v>102.42657679454032</v>
      </c>
      <c r="C15" s="3">
        <f t="shared" si="1"/>
        <v>102.63142994812941</v>
      </c>
      <c r="D15" s="2"/>
      <c r="E15" s="1">
        <v>13</v>
      </c>
      <c r="F15" s="3">
        <f t="shared" si="2"/>
        <v>103.04159569135066</v>
      </c>
      <c r="G15" s="3">
        <f t="shared" si="3"/>
        <v>103.29919968057904</v>
      </c>
    </row>
    <row r="16" spans="1:7" ht="15.5" x14ac:dyDescent="0.35">
      <c r="A16" s="1">
        <v>14</v>
      </c>
      <c r="B16" s="3">
        <f t="shared" si="0"/>
        <v>102.63142994812941</v>
      </c>
      <c r="C16" s="3">
        <f t="shared" si="1"/>
        <v>102.83669280802567</v>
      </c>
      <c r="D16" s="2"/>
      <c r="E16" s="1">
        <v>14</v>
      </c>
      <c r="F16" s="3">
        <f t="shared" si="2"/>
        <v>103.29919968057904</v>
      </c>
      <c r="G16" s="3">
        <f t="shared" si="3"/>
        <v>103.55744767978048</v>
      </c>
    </row>
    <row r="17" spans="1:7" s="4" customFormat="1" ht="15.5" x14ac:dyDescent="0.35">
      <c r="A17" s="5">
        <v>15</v>
      </c>
      <c r="B17" s="6">
        <f t="shared" si="0"/>
        <v>102.83669280802567</v>
      </c>
      <c r="C17" s="6">
        <f t="shared" si="1"/>
        <v>103.04236619364173</v>
      </c>
      <c r="E17" s="5">
        <v>15</v>
      </c>
      <c r="F17" s="6">
        <f t="shared" si="2"/>
        <v>103.55744767978048</v>
      </c>
      <c r="G17" s="6">
        <f t="shared" si="3"/>
        <v>103.81634129897992</v>
      </c>
    </row>
    <row r="18" spans="1:7" s="7" customFormat="1" x14ac:dyDescent="0.25">
      <c r="A18" s="9">
        <v>16</v>
      </c>
      <c r="B18" s="8">
        <f t="shared" si="0"/>
        <v>103.04236619364173</v>
      </c>
      <c r="C18" s="8">
        <f t="shared" si="1"/>
        <v>103.24845092602901</v>
      </c>
      <c r="D18" s="8"/>
      <c r="E18" s="9">
        <v>16</v>
      </c>
      <c r="F18" s="8">
        <f t="shared" si="2"/>
        <v>103.81634129897992</v>
      </c>
      <c r="G18" s="8">
        <f t="shared" si="3"/>
        <v>104.07588215222736</v>
      </c>
    </row>
    <row r="19" spans="1:7" ht="15.5" x14ac:dyDescent="0.35">
      <c r="A19" s="1">
        <v>17</v>
      </c>
      <c r="B19" s="3">
        <f t="shared" si="0"/>
        <v>103.24845092602901</v>
      </c>
      <c r="C19" s="3">
        <f t="shared" si="1"/>
        <v>103.45494782788107</v>
      </c>
      <c r="D19" s="2"/>
      <c r="E19" s="1">
        <v>17</v>
      </c>
      <c r="F19" s="3">
        <f t="shared" si="2"/>
        <v>104.07588215222736</v>
      </c>
      <c r="G19" s="3">
        <f t="shared" si="3"/>
        <v>104.33607185760793</v>
      </c>
    </row>
    <row r="20" spans="1:7" ht="15.5" x14ac:dyDescent="0.35">
      <c r="A20" s="1">
        <v>18</v>
      </c>
      <c r="B20" s="3">
        <f t="shared" si="0"/>
        <v>103.45494782788107</v>
      </c>
      <c r="C20" s="3">
        <f t="shared" si="1"/>
        <v>103.66185772353683</v>
      </c>
      <c r="D20" s="2"/>
      <c r="E20" s="1">
        <v>18</v>
      </c>
      <c r="F20" s="3">
        <f t="shared" si="2"/>
        <v>104.33607185760793</v>
      </c>
      <c r="G20" s="3">
        <f t="shared" si="3"/>
        <v>104.59691203725195</v>
      </c>
    </row>
    <row r="21" spans="1:7" ht="15.5" x14ac:dyDescent="0.35">
      <c r="A21" s="1">
        <v>19</v>
      </c>
      <c r="B21" s="3">
        <f t="shared" si="0"/>
        <v>103.66185772353683</v>
      </c>
      <c r="C21" s="3">
        <f t="shared" si="1"/>
        <v>103.8691814389839</v>
      </c>
      <c r="D21" s="2"/>
      <c r="E21" s="1">
        <v>19</v>
      </c>
      <c r="F21" s="3">
        <f t="shared" si="2"/>
        <v>104.59691203725195</v>
      </c>
      <c r="G21" s="3">
        <f t="shared" si="3"/>
        <v>104.85840431734508</v>
      </c>
    </row>
    <row r="22" spans="1:7" ht="15.5" x14ac:dyDescent="0.35">
      <c r="A22" s="1">
        <v>20</v>
      </c>
      <c r="B22" s="3">
        <f t="shared" si="0"/>
        <v>103.8691814389839</v>
      </c>
      <c r="C22" s="3">
        <f t="shared" si="1"/>
        <v>104.07691980186186</v>
      </c>
      <c r="D22" s="2"/>
      <c r="E22" s="1">
        <v>20</v>
      </c>
      <c r="F22" s="3">
        <f t="shared" si="2"/>
        <v>104.85840431734508</v>
      </c>
      <c r="G22" s="3">
        <f t="shared" si="3"/>
        <v>105.12055032813844</v>
      </c>
    </row>
    <row r="23" spans="1:7" ht="15.5" x14ac:dyDescent="0.35">
      <c r="A23" s="1">
        <v>21</v>
      </c>
      <c r="B23" s="3">
        <f t="shared" si="0"/>
        <v>104.07691980186186</v>
      </c>
      <c r="C23" s="3">
        <f t="shared" si="1"/>
        <v>104.28507364146559</v>
      </c>
      <c r="D23" s="2"/>
      <c r="E23" s="1">
        <v>21</v>
      </c>
      <c r="F23" s="3">
        <f t="shared" si="2"/>
        <v>105.12055032813844</v>
      </c>
      <c r="G23" s="3">
        <f t="shared" si="3"/>
        <v>105.38335170395878</v>
      </c>
    </row>
    <row r="24" spans="1:7" ht="15.5" x14ac:dyDescent="0.35">
      <c r="A24" s="1">
        <v>22</v>
      </c>
      <c r="B24" s="3">
        <f t="shared" si="0"/>
        <v>104.28507364146559</v>
      </c>
      <c r="C24" s="3">
        <f t="shared" si="1"/>
        <v>104.49364378874851</v>
      </c>
      <c r="D24" s="2"/>
      <c r="E24" s="1">
        <v>22</v>
      </c>
      <c r="F24" s="3">
        <f t="shared" si="2"/>
        <v>105.38335170395878</v>
      </c>
      <c r="G24" s="3">
        <f t="shared" si="3"/>
        <v>105.64681008321867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Hebelwirkung</vt:lpstr>
      <vt:lpstr>Gewinn</vt:lpstr>
      <vt:lpstr>Risiken</vt:lpstr>
      <vt:lpstr>Monthly % daily limit 0.2-0.25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</dc:creator>
  <cp:lastModifiedBy>Mark K. Bose</cp:lastModifiedBy>
  <dcterms:created xsi:type="dcterms:W3CDTF">2020-05-04T19:49:38Z</dcterms:created>
  <dcterms:modified xsi:type="dcterms:W3CDTF">2020-07-02T04:32:44Z</dcterms:modified>
</cp:coreProperties>
</file>